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BB\Desktop\ใต้บังคับบัญชา 67\ครั้งที่2\"/>
    </mc:Choice>
  </mc:AlternateContent>
  <xr:revisionPtr revIDLastSave="0" documentId="13_ncr:1_{04EE78AA-DFA2-481E-B731-B9D8A59837CA}" xr6:coauthVersionLast="47" xr6:coauthVersionMax="47" xr10:uidLastSave="{00000000-0000-0000-0000-000000000000}"/>
  <bookViews>
    <workbookView xWindow="-120" yWindow="-120" windowWidth="20730" windowHeight="11040" activeTab="2" xr2:uid="{00000000-000D-0000-FFFF-FFFF00000000}"/>
  </bookViews>
  <sheets>
    <sheet name="เก็บข้อมูลHRD" sheetId="1" r:id="rId1"/>
    <sheet name="สรุปผลHRD" sheetId="2" r:id="rId2"/>
    <sheet name="ตรวจสอบชื่อผู้ยังไม่ได้รับพัฒนา" sheetId="3" r:id="rId3"/>
  </sheets>
  <definedNames>
    <definedName name="_xlnm._FilterDatabase" localSheetId="0" hidden="1">เก็บข้อมูลHRD!$A$6:$P$62</definedName>
    <definedName name="_xlnm._FilterDatabase" localSheetId="2" hidden="1">ตรวจสอบชื่อผู้ยังไม่ได้รับพัฒนา!$A$4:$D$4</definedName>
    <definedName name="_xlnm.Print_Area" localSheetId="0">เก็บข้อมูลHRD!$A$1:$M$79</definedName>
    <definedName name="_xlnm.Print_Area" localSheetId="1">สรุปผลHRD!$A$1:$N$24</definedName>
    <definedName name="_xlnm.Print_Titles" localSheetId="0">เก็บข้อมูลHRD!$6:$6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1" i="3" l="1"/>
  <c r="D32" i="3"/>
  <c r="D18" i="3" l="1"/>
  <c r="D19" i="3"/>
  <c r="D20" i="3"/>
  <c r="D21" i="3"/>
  <c r="D22" i="3"/>
  <c r="D23" i="3"/>
  <c r="D24" i="3"/>
  <c r="D25" i="3"/>
  <c r="D28" i="3"/>
  <c r="D29" i="3"/>
  <c r="D30" i="3"/>
  <c r="D5" i="3"/>
  <c r="D6" i="3"/>
  <c r="D7" i="3"/>
  <c r="D8" i="3"/>
  <c r="D9" i="3"/>
  <c r="D10" i="3"/>
  <c r="D11" i="3"/>
  <c r="D12" i="3"/>
  <c r="D13" i="3"/>
  <c r="D14" i="3"/>
  <c r="D15" i="3"/>
  <c r="D16" i="3"/>
  <c r="D17" i="3"/>
  <c r="D26" i="3"/>
  <c r="D27" i="3"/>
  <c r="L2" i="2"/>
  <c r="I4" i="2"/>
  <c r="M4" i="2"/>
  <c r="F19" i="2" l="1" a="1"/>
  <c r="F19" i="2" s="1"/>
  <c r="D19" i="2" a="1"/>
  <c r="D19" i="2" s="1"/>
  <c r="M16" i="2" l="1"/>
  <c r="M15" i="2"/>
  <c r="M14" i="2"/>
  <c r="M13" i="2"/>
  <c r="M12" i="2"/>
  <c r="M11" i="2"/>
  <c r="M10" i="2"/>
  <c r="M9" i="2"/>
  <c r="M8" i="2"/>
  <c r="M7" i="2"/>
  <c r="J16" i="2"/>
  <c r="J15" i="2"/>
  <c r="J14" i="2"/>
  <c r="J13" i="2"/>
  <c r="J12" i="2"/>
  <c r="J11" i="2"/>
  <c r="J7" i="2"/>
  <c r="J9" i="2"/>
  <c r="J8" i="2"/>
  <c r="F24" i="2" a="1"/>
  <c r="F24" i="2" s="1"/>
  <c r="D24" i="2" a="1"/>
  <c r="D24" i="2" s="1"/>
  <c r="D22" i="2" a="1"/>
  <c r="D22" i="2" s="1"/>
  <c r="F22" i="2" s="1" a="1"/>
  <c r="F18" i="2" a="1"/>
  <c r="F18" i="2" s="1"/>
  <c r="D18" i="2"/>
  <c r="F13" i="2" a="1"/>
  <c r="F13" i="2" s="1"/>
  <c r="F14" i="2" a="1"/>
  <c r="F14" i="2" s="1"/>
  <c r="D14" i="2" a="1"/>
  <c r="D14" i="2" s="1"/>
  <c r="D13" i="2" a="1"/>
  <c r="D13" i="2" s="1"/>
  <c r="F9" i="2" a="1"/>
  <c r="F9" i="2" s="1"/>
  <c r="F10" i="2" s="1" a="1"/>
  <c r="F8" i="2" a="1"/>
  <c r="F8" i="2" s="1"/>
  <c r="D9" i="2" a="1"/>
  <c r="D9" i="2" s="1"/>
  <c r="D10" i="2" s="1" a="1"/>
  <c r="D8" i="2" a="1"/>
  <c r="D8" i="2" s="1"/>
  <c r="J10" i="2" a="1"/>
  <c r="J10" i="2" s="1"/>
  <c r="F4" i="2"/>
  <c r="D4" i="2"/>
  <c r="F22" i="2" l="1"/>
  <c r="D10" i="2"/>
  <c r="F10" i="2"/>
  <c r="F20" i="2"/>
  <c r="D20" i="2"/>
  <c r="D2" i="2"/>
  <c r="D15" i="2" l="1"/>
  <c r="F15" i="2"/>
  <c r="M17" i="2" l="1"/>
  <c r="J17" i="2"/>
</calcChain>
</file>

<file path=xl/sharedStrings.xml><?xml version="1.0" encoding="utf-8"?>
<sst xmlns="http://schemas.openxmlformats.org/spreadsheetml/2006/main" count="662" uniqueCount="130">
  <si>
    <t>ที่</t>
  </si>
  <si>
    <t>ตำแหน่ง/ ระดับ</t>
  </si>
  <si>
    <t>หน่วยงานที่จัด</t>
  </si>
  <si>
    <t>ประเภท</t>
  </si>
  <si>
    <t>ความสอดคล้องตามความรู้/ทักษะ/คุณลักษณะที่กำหนด</t>
  </si>
  <si>
    <t>วิธีการพัฒนา</t>
  </si>
  <si>
    <t>รอบการประเมิน</t>
  </si>
  <si>
    <t>ชื่อหน่วยงาน</t>
  </si>
  <si>
    <t>จำนวนครั้งที่ขรก.ได้รับการพัฒนา (ครั้ง)</t>
  </si>
  <si>
    <t>จำนวนขรก.ที่ได้รับการพัฒนา (คน)</t>
  </si>
  <si>
    <t>จำนวนครั้งที่พรก.ได้รับการพัฒนา (ครั้ง)</t>
  </si>
  <si>
    <t>จำนวนพรก.ที่ได้รับการพัฒนา (คน)</t>
  </si>
  <si>
    <t>รวมทั้งปีงบประมาณ</t>
  </si>
  <si>
    <t>รอบการประเมินที่ 1</t>
  </si>
  <si>
    <t>รอบการประเมินที่ 2</t>
  </si>
  <si>
    <t>1)ความรู้/ทักษะเฉพาะทางในสายงาน</t>
  </si>
  <si>
    <t>2)ภาษา</t>
  </si>
  <si>
    <t>3)ภาวะผู้นำ/คุณธรรม/จริยธรรม</t>
  </si>
  <si>
    <t>4)จิตอาสา/บริการ</t>
  </si>
  <si>
    <t>5)ความรับผิดชอบ/ซื่อสัตย์สุจริต</t>
  </si>
  <si>
    <t>6)ทำงานเป็นทีม</t>
  </si>
  <si>
    <t>9)การใช้เทคโนโลยี</t>
  </si>
  <si>
    <t>10)ทักษะการคิด</t>
  </si>
  <si>
    <t>4)ชุมชนนักปฏิบัติ(CoP)</t>
  </si>
  <si>
    <t>7)คิดค้น/พัฒนาและประยุกต์ใช้นวัตกรรมใหม่ๆ</t>
  </si>
  <si>
    <t>8)กฎหมาย/กฎระเบียบในการปฏิบัติงาน</t>
  </si>
  <si>
    <t>5)สอนงาน</t>
  </si>
  <si>
    <t>6)มอบหมายงาน</t>
  </si>
  <si>
    <t>7)ดูงานนอกสถานที่</t>
  </si>
  <si>
    <t>8)หมุนเวียนงาน</t>
  </si>
  <si>
    <t>9)เรียนรู้ด้วยตนเอง</t>
  </si>
  <si>
    <t>10)อื่นๆ</t>
  </si>
  <si>
    <t>สรุปขอบเขตการพัฒนาความรู้/ทักษะ/คุณลักษณะ (ครั้ง)</t>
  </si>
  <si>
    <t>สรุปวิธีการพัฒนา (ครั้ง)</t>
  </si>
  <si>
    <t>ผลการพัฒนาบุคลากร รอบการประเมินที่ 1</t>
  </si>
  <si>
    <t>ผลการพัฒนาบุคลากร รอบการประเมินที่ 2</t>
  </si>
  <si>
    <t>ผลการพัฒนาบุคลากร ทั้งปีงบประมาณ</t>
  </si>
  <si>
    <t>ร้อยละของบุคลากรที่สามารถนำความรู้ไปใช้ประโยชน์</t>
  </si>
  <si>
    <t>จำนวนบุคลากรที่สามารถนำความรู้ไปใช้ประโยชน์ (คน)</t>
  </si>
  <si>
    <t>ผลการนำความรู้ไปใช้ประโยชน์ ทั้งปีงบประมาณ</t>
  </si>
  <si>
    <t>2)อบรมกับหน่วยงานในกรมฯ</t>
  </si>
  <si>
    <t>ค่าใช้จ่ายในการพัฒนาบุคลากร ทั้งปีงบประมาณ</t>
  </si>
  <si>
    <t>ค่าใช้จ่ายรวมทั้งหน่วยงาน (บาท)</t>
  </si>
  <si>
    <t>ช่วงเวลา (วันที่)</t>
  </si>
  <si>
    <t>จำนวนชั่วโมง</t>
  </si>
  <si>
    <t>วันที่ส่งรายงาน</t>
  </si>
  <si>
    <t>จำนวนข้าราชการ
ทั้งหมดในหน่วยงาน (คน)</t>
  </si>
  <si>
    <t>ปีงบประมาณ (พ.ศ.)</t>
  </si>
  <si>
    <t>1)อบรมกับหน่วยงานนอกกรมฯ</t>
  </si>
  <si>
    <t>3)e-Learning</t>
  </si>
  <si>
    <t>รายงานผลการนำไปใช้ประโยชน์</t>
  </si>
  <si>
    <t>ข้าราชการ</t>
  </si>
  <si>
    <t>รวม (ครั้ง)</t>
  </si>
  <si>
    <t>จำนวนพนักงานราชการทั้งหมดในหน่วยงาน (คน)</t>
  </si>
  <si>
    <t xml:space="preserve">ชื่อหน่วยงาน   </t>
  </si>
  <si>
    <t>กอ</t>
  </si>
  <si>
    <t>ลำดับ</t>
  </si>
  <si>
    <t xml:space="preserve"> </t>
  </si>
  <si>
    <t>ค่าใช้จ่ายเฉลี่ย/คน (เฉพาะหลักสูตรที่มีค่าธรรมเนียม)</t>
  </si>
  <si>
    <r>
      <t>จำนวน</t>
    </r>
    <r>
      <rPr>
        <b/>
        <u/>
        <sz val="12"/>
        <color theme="1"/>
        <rFont val="TH SarabunPSK"/>
        <family val="2"/>
      </rPr>
      <t>ข้าราชการ</t>
    </r>
    <r>
      <rPr>
        <b/>
        <sz val="12"/>
        <color theme="1"/>
        <rFont val="TH SarabunPSK"/>
        <family val="2"/>
      </rPr>
      <t>ทั้งหมด
ในหน่วยงาน (คน)</t>
    </r>
  </si>
  <si>
    <r>
      <t>จำนวน</t>
    </r>
    <r>
      <rPr>
        <b/>
        <u/>
        <sz val="11.3"/>
        <color theme="1"/>
        <rFont val="TH SarabunPSK"/>
        <family val="2"/>
      </rPr>
      <t>พนักงานราชการ</t>
    </r>
    <r>
      <rPr>
        <b/>
        <sz val="11.3"/>
        <color theme="1"/>
        <rFont val="TH SarabunPSK"/>
        <family val="2"/>
      </rPr>
      <t>ทั้งหมด
ในหน่วยงาน (คน)</t>
    </r>
  </si>
  <si>
    <t>หมายเหตุ  นำส่งกองการเจ้าหน้าที่เป็นไฟล์เท่านั้น</t>
  </si>
  <si>
    <r>
      <t>คำนำหน้าชื่อ (</t>
    </r>
    <r>
      <rPr>
        <b/>
        <sz val="17"/>
        <color rgb="FFFF0000"/>
        <rFont val="TH SarabunPSK"/>
        <family val="2"/>
      </rPr>
      <t>ไม่ใช้ตัวย่อ</t>
    </r>
    <r>
      <rPr>
        <b/>
        <sz val="17"/>
        <color theme="1"/>
        <rFont val="TH SarabunPSK"/>
        <family val="2"/>
      </rPr>
      <t xml:space="preserve">)/
ชื่อ-สกุล </t>
    </r>
  </si>
  <si>
    <r>
      <t>คำนำหน้าชื่อ (</t>
    </r>
    <r>
      <rPr>
        <b/>
        <sz val="12"/>
        <color rgb="FFFF0000"/>
        <rFont val="TH SarabunPSK"/>
        <family val="2"/>
      </rPr>
      <t>ไม่ใช้ตัวย่อ</t>
    </r>
    <r>
      <rPr>
        <b/>
        <sz val="12"/>
        <color theme="1"/>
        <rFont val="TH SarabunPSK"/>
        <family val="2"/>
      </rPr>
      <t xml:space="preserve">)/
ชื่อ-สกุล </t>
    </r>
  </si>
  <si>
    <t>โปรแกรมตรวจสอบรายชื่อผู้ที่ยังไม่ได้รับการพัฒนา (หากต้องการ)</t>
  </si>
  <si>
    <t>สถานะการได้รับการพัฒนา
ตั้งแต่ต้นปีงบประมาณ - ปัจจุบัน</t>
  </si>
  <si>
    <t>พนักงานราชการ</t>
  </si>
  <si>
    <r>
      <t xml:space="preserve">                                   </t>
    </r>
    <r>
      <rPr>
        <b/>
        <u/>
        <sz val="12"/>
        <color theme="1"/>
        <rFont val="TH SarabunPSK"/>
        <family val="2"/>
      </rPr>
      <t>เป้าหมายการพัฒนาบุคลากรกรมปศุสัตว์
ตัวชี้วัด:</t>
    </r>
    <r>
      <rPr>
        <sz val="12"/>
        <color theme="1"/>
        <rFont val="TH SarabunPSK"/>
        <family val="2"/>
      </rPr>
      <t xml:space="preserve"> ร้อยละของบุคลากรในหน่วยงาน (ข้าราชการและพนักงานราชการ) ที่ได้รับการพัฒนาความรู้ ทักษะ และสมรรถนะที่จำเป็นต่อการปฏิบัติงาน ไม่น้อยกว่า 1 ครั้งต่อปี
</t>
    </r>
    <r>
      <rPr>
        <b/>
        <u/>
        <sz val="12"/>
        <color theme="1"/>
        <rFont val="TH SarabunPSK"/>
        <family val="2"/>
      </rPr>
      <t>ค่าเป้าหมาย:</t>
    </r>
    <r>
      <rPr>
        <sz val="12"/>
        <color theme="1"/>
        <rFont val="TH SarabunPSK"/>
        <family val="2"/>
      </rPr>
      <t xml:space="preserve">       ปีงบประมาณ พ.ศ. 2561 ค่าเป้าหมาย ร้อยละ 60
                       ปีงบประมาณ พ.ศ. 2562 ค่าเป้าหมาย ร้อยละ 70
                       ปีงบประมาณ พ.ศ. 2563 ค่าเป้าหมาย ร้อยละ 80
                       ปีงบประมาณ พ.ศ. 2564 ค่าเป้าหมาย ร้อยละ 90
                       ปีงบประมาณ พ.ศ. 2565 ค่าเป้าหมาย ร้อยละ 100</t>
    </r>
  </si>
  <si>
    <t>ระบุชื่อเรื่อง/หลักสูตรที่พัฒนา</t>
  </si>
  <si>
    <r>
      <rPr>
        <b/>
        <u/>
        <sz val="16"/>
        <color theme="1"/>
        <rFont val="TH SarabunPSK"/>
        <family val="2"/>
      </rPr>
      <t>หมายเหตุ</t>
    </r>
    <r>
      <rPr>
        <sz val="16"/>
        <color theme="1"/>
        <rFont val="TH SarabunPSK"/>
        <family val="2"/>
      </rPr>
      <t xml:space="preserve">  
1. การป้อนรายชื่อบุคลากรคนเดียวกันจะต้องเหมือนกันทุกประการ ทั้งตัวสะกด ช่องว่างระหว่างชื่อ-นามสกุล หรือช่องว่างหลังนามสกุล
</t>
    </r>
    <r>
      <rPr>
        <i/>
        <sz val="16"/>
        <color theme="1"/>
        <rFont val="TH SarabunPSK"/>
        <family val="2"/>
      </rPr>
      <t>ตัวอย่างที่1</t>
    </r>
    <r>
      <rPr>
        <sz val="16"/>
        <color theme="1"/>
        <rFont val="TH SarabunPSK"/>
        <family val="2"/>
      </rPr>
      <t xml:space="preserve"> Sheetแรกป้อนชื่อ "นางสาวซื่อสัตย์ อดทน" แต่Sheetที่สอง ป้อนชื่อ "นางสาวซื่อสัตย์   อดทน" (มีช่องว่างระหว่างชื่อ-สกุลมากกว่า 1 ช่อง) ระบบจะคำนวณว่าเป็น 2 คน
</t>
    </r>
    <r>
      <rPr>
        <i/>
        <sz val="16"/>
        <color theme="1"/>
        <rFont val="TH SarabunPSK"/>
        <family val="2"/>
      </rPr>
      <t>ตัวอย่างที่2</t>
    </r>
    <r>
      <rPr>
        <sz val="16"/>
        <color theme="1"/>
        <rFont val="TH SarabunPSK"/>
        <family val="2"/>
      </rPr>
      <t xml:space="preserve"> Sheetแรกป้อนชื่อ "นางสาวซื่อสัตย์ อดทน" แต่Sheetที่สอง ป้อนชื่อ "นางสาวซื่อสัตย์ อดทน</t>
    </r>
    <r>
      <rPr>
        <u/>
        <sz val="16"/>
        <color rgb="FFFF0000"/>
        <rFont val="TH SarabunPSK"/>
        <family val="2"/>
      </rPr>
      <t xml:space="preserve">   </t>
    </r>
    <r>
      <rPr>
        <sz val="16"/>
        <color theme="1"/>
        <rFont val="TH SarabunPSK"/>
        <family val="2"/>
      </rPr>
      <t>" (มีช่องว่างแฝงหลังนามสกุล) ระบบจะคำนวณว่าเป็น 2 คน
2. โปรแกรมจะคำนวณสถานะการพัฒนาตั้งแต่เริ่มปีงบประมาณจนถึงปัจจุบัน โดยไม่แยกรอบการประเมิน
3. สามารถเพิ่ม-ลด ปรับเปลี่ยนรายชื่อบุคลากรได้
4. Sheetนี้ไม่ต้องนำส่งกองการเจ้าหน้าที่</t>
    </r>
  </si>
  <si>
    <t>ค่าธรรมเนียมหลักสูตร (ถ้ามี) (บาท)</t>
  </si>
  <si>
    <r>
      <rPr>
        <b/>
        <sz val="22"/>
        <rFont val="TH SarabunPSK"/>
        <family val="2"/>
      </rPr>
      <t xml:space="preserve">                      </t>
    </r>
    <r>
      <rPr>
        <b/>
        <i/>
        <u/>
        <sz val="22"/>
        <rFont val="JasmineUPC"/>
        <family val="1"/>
      </rPr>
      <t>โปรแกรม</t>
    </r>
    <r>
      <rPr>
        <b/>
        <i/>
        <u/>
        <sz val="36"/>
        <color theme="4"/>
        <rFont val="JasmineUPC"/>
        <family val="1"/>
      </rPr>
      <t>สรุปผล</t>
    </r>
    <r>
      <rPr>
        <b/>
        <i/>
        <u/>
        <sz val="22"/>
        <rFont val="JasmineUPC"/>
        <family val="1"/>
      </rPr>
      <t>การพัฒนาบุคลากรกรมปศุสัตว์รายหน่วยงาน</t>
    </r>
  </si>
  <si>
    <r>
      <rPr>
        <b/>
        <u/>
        <sz val="16"/>
        <color theme="1"/>
        <rFont val="TH SarabunPSK"/>
        <family val="2"/>
      </rPr>
      <t>คำชี้แจง</t>
    </r>
    <r>
      <rPr>
        <sz val="16"/>
        <color theme="1"/>
        <rFont val="TH SarabunPSK"/>
        <family val="2"/>
      </rPr>
      <t xml:space="preserve">  ให้ท่านป้อนรายชื่อบุคลากรทุกคนในหน่วยงาน (ยกเว้นลูกจ้าง)  ลงในช่อง "คำนำหน้าชื่อ (ไม่ใช้ตัวย่อ)/ชื่อ-สกุล" ระบบจะทำการตรวจสอบรายชื่อที่ท่านป้อนกับSheet</t>
    </r>
    <r>
      <rPr>
        <sz val="16"/>
        <rFont val="TH SarabunPSK"/>
        <family val="2"/>
      </rPr>
      <t xml:space="preserve"> "เก็บข้อมูลHRD"</t>
    </r>
    <r>
      <rPr>
        <sz val="16"/>
        <color theme="7"/>
        <rFont val="TH SarabunPSK"/>
        <family val="2"/>
      </rPr>
      <t xml:space="preserve"> </t>
    </r>
    <r>
      <rPr>
        <sz val="16"/>
        <color theme="1"/>
        <rFont val="TH SarabunPSK"/>
        <family val="2"/>
      </rPr>
      <t xml:space="preserve">หากรายชื่อใดเคยได้รับการพัฒนาแล้วอย่างน้อย 1 ครั้งในช่วงที่ผ่านมา ระบบจะแสดงผลว่า </t>
    </r>
    <r>
      <rPr>
        <sz val="16"/>
        <color rgb="FF00B050"/>
        <rFont val="TH SarabunPSK"/>
        <family val="2"/>
      </rPr>
      <t xml:space="preserve">"ได้รับการพัฒนาแล้ว" </t>
    </r>
    <r>
      <rPr>
        <sz val="16"/>
        <rFont val="TH SarabunPSK"/>
        <family val="2"/>
      </rPr>
      <t>หากรายชื่อใดไม่เคยได้รับการพัฒนาเลย ระบบจะแสดงผลว่า</t>
    </r>
    <r>
      <rPr>
        <sz val="16"/>
        <color rgb="FF00B050"/>
        <rFont val="TH SarabunPSK"/>
        <family val="2"/>
      </rPr>
      <t xml:space="preserve"> </t>
    </r>
    <r>
      <rPr>
        <sz val="16"/>
        <color rgb="FFFF0000"/>
        <rFont val="TH SarabunPSK"/>
        <family val="2"/>
      </rPr>
      <t>"ยังไม่ได้รับการพัฒนา"</t>
    </r>
  </si>
  <si>
    <t>ผู้บันทึกข้อมูล</t>
  </si>
  <si>
    <t>ร้อยละของขรก.ที่ได้รับการพัฒนาไม่น้อยกว่า 1 ครั้ง/ปี</t>
  </si>
  <si>
    <t>ร้อยละของพรก.ที่ได้รับการพัฒนาไม่น้อยกว่า 1 ครั้ง/ปี</t>
  </si>
  <si>
    <t>สำนักงานปศุสัตว์จังหวัดกระบี่</t>
  </si>
  <si>
    <t>มี</t>
  </si>
  <si>
    <t>เจ้าพนักงานสัตวบาล</t>
  </si>
  <si>
    <r>
      <t xml:space="preserve">    </t>
    </r>
    <r>
      <rPr>
        <b/>
        <i/>
        <u/>
        <sz val="18"/>
        <rFont val="TH SarabunPSK"/>
        <family val="2"/>
      </rPr>
      <t>แบบฟอร์มเก็บข้อมูล</t>
    </r>
    <r>
      <rPr>
        <b/>
        <i/>
        <u/>
        <sz val="28"/>
        <color theme="4"/>
        <rFont val="TH SarabunPSK"/>
        <family val="2"/>
      </rPr>
      <t>ผล</t>
    </r>
    <r>
      <rPr>
        <b/>
        <i/>
        <u/>
        <sz val="18"/>
        <rFont val="TH SarabunPSK"/>
        <family val="2"/>
      </rPr>
      <t>การพัฒนาบุคลากรกรมปศุสัตว์รายหน่วยงาน</t>
    </r>
  </si>
  <si>
    <t>นายวิสูตร นวลขาว</t>
  </si>
  <si>
    <t>นายสัตวแพทย์ชำนาญการพิเศษ</t>
  </si>
  <si>
    <t>นายสมหมาย เพชรเครือ</t>
  </si>
  <si>
    <t>นายชัชวาลย์ เพ็ชรแท้</t>
  </si>
  <si>
    <t>นายสุทิน คงปาน</t>
  </si>
  <si>
    <t>นางศรีฟ้า นิลบวร</t>
  </si>
  <si>
    <t>เจ้าพนักงานการเงินและบัญชีชำนาญงาน</t>
  </si>
  <si>
    <t>สัตวแพทย์อาวุโส</t>
  </si>
  <si>
    <t>นางสาวทัศนีย์ กล่อมทอง</t>
  </si>
  <si>
    <t>เจ้าพนักงานสัตวบาลอาวุโส</t>
  </si>
  <si>
    <t>นายกมลภพ แย้มโอษฐ</t>
  </si>
  <si>
    <t>เจ้าหน้าที่ระบบงานคอมพิวเตอร์</t>
  </si>
  <si>
    <t>นางสาวจันจิรา หอมหวล</t>
  </si>
  <si>
    <t>นักจัดการงานทั่วไป</t>
  </si>
  <si>
    <t>นายมานิจ จรจรัส</t>
  </si>
  <si>
    <t>นางสาวสายชล ดินแดง</t>
  </si>
  <si>
    <t>นักวิชาการสัตวบาล</t>
  </si>
  <si>
    <t>นายมิตรภาพ ไชยรัตน์</t>
  </si>
  <si>
    <t>นางสาวประทุม มะลิเครือ</t>
  </si>
  <si>
    <t>นักวิชาการสัตวบาลชำนาญการ</t>
  </si>
  <si>
    <t>นายประสิทธิ์ ขำเผือก</t>
  </si>
  <si>
    <t>นายสัตวแพทย์ปฏิบัติการ</t>
  </si>
  <si>
    <t>ฝ่ายบริหารทั่วไป</t>
  </si>
  <si>
    <t>นางสาวขนิษฐา ทองกอบ</t>
  </si>
  <si>
    <t>เจ้าพนักงานสัตวบาลปฏิบัติงาน</t>
  </si>
  <si>
    <t>นางสาวดารา ปิติ</t>
  </si>
  <si>
    <t>เจ้าพนักงานธุรการปฏิบัติงาน</t>
  </si>
  <si>
    <t>นายชัยรัชต์ พิกุลทอง</t>
  </si>
  <si>
    <t>พนักงานขับรถยนต์</t>
  </si>
  <si>
    <t>ลูกจ้างประจำ</t>
  </si>
  <si>
    <t>นางสาววลัยทิพย์ แก่นจันทร์</t>
  </si>
  <si>
    <t>นายโกวิทย์ หมื่นไชยชุม</t>
  </si>
  <si>
    <t>นายสุรชาติ เจียมพงษ์ไพศาล</t>
  </si>
  <si>
    <t>นายเจริญพร กุเรค้า</t>
  </si>
  <si>
    <t>นางสาวจันทิมา ชุมทอง</t>
  </si>
  <si>
    <t>นางสาวอรอุมา คงสงค์</t>
  </si>
  <si>
    <t>นายวิจารณ์ คำมี</t>
  </si>
  <si>
    <t>กค. 67</t>
  </si>
  <si>
    <t>นางสาวขวัญกมล ปักการะโน</t>
  </si>
  <si>
    <t>นางสาวชุลีกร เจริญสุขโกศล</t>
  </si>
  <si>
    <t>นายศิวดล บุญเทียน</t>
  </si>
  <si>
    <t>นางสาวสุภาวดี คล้ายทอง</t>
  </si>
  <si>
    <t>นายภักดี เกิดศิริ</t>
  </si>
  <si>
    <t>พนักงานผู้ช่วยสัตวบาล</t>
  </si>
  <si>
    <t>“10 วิธีสื่อสารกับพนักงานในองค์กร ให้มีประสิทธิภาพ”</t>
  </si>
  <si>
    <t>“รู้ทัน AI Deepfake ฯ</t>
  </si>
  <si>
    <t>การใช้เทคโนโลยี</t>
  </si>
  <si>
    <t>ทำงานเป็นทีม</t>
  </si>
  <si>
    <t>ชุมชนนักปฏิบัติ(CoP)</t>
  </si>
  <si>
    <t>กรกฎาคม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</si>
</sst>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[$-1870000]d/m/yy;@"/>
    <numFmt numFmtId="165" formatCode="[$-187041E]d\ mmm\ yy;@"/>
    <numFmt numFmtId="166" formatCode="#,##0_ ;\-#,##0\ "/>
    <numFmt numFmtId="167" formatCode="#,##0.00_ ;\-#,##0.00\ "/>
    <numFmt numFmtId="168" formatCode="&quot;฿&quot;#,##0.00"/>
  </numFmts>
  <fonts count="56">
    <font>
      <sz val="11"/>
      <color theme="1"/>
      <name val="Calibri"/>
      <family val="2"/>
      <charset val="222"/>
      <scheme val="minor"/>
    </font>
    <font>
      <sz val="11"/>
      <color theme="1"/>
      <name val="TH SarabunPSK"/>
      <family val="2"/>
    </font>
    <font>
      <b/>
      <sz val="11"/>
      <color theme="1"/>
      <name val="TH SarabunPSK"/>
      <family val="2"/>
    </font>
    <font>
      <b/>
      <sz val="16"/>
      <color theme="1"/>
      <name val="TH SarabunPSK"/>
      <family val="2"/>
    </font>
    <font>
      <b/>
      <sz val="14"/>
      <color theme="1"/>
      <name val="TH SarabunPSK"/>
      <family val="2"/>
    </font>
    <font>
      <sz val="14"/>
      <color theme="1"/>
      <name val="TH SarabunPSK"/>
      <family val="2"/>
    </font>
    <font>
      <sz val="16"/>
      <color theme="1"/>
      <name val="TH SarabunPSK"/>
      <family val="2"/>
    </font>
    <font>
      <sz val="13"/>
      <color theme="1"/>
      <name val="TH SarabunPSK"/>
      <family val="2"/>
    </font>
    <font>
      <b/>
      <u/>
      <sz val="18"/>
      <color theme="1"/>
      <name val="TH SarabunPSK"/>
      <family val="2"/>
    </font>
    <font>
      <b/>
      <sz val="16"/>
      <color rgb="FFFF0000"/>
      <name val="TH SarabunPSK"/>
      <family val="2"/>
    </font>
    <font>
      <b/>
      <sz val="18"/>
      <color theme="1"/>
      <name val="TH SarabunPSK"/>
      <family val="2"/>
    </font>
    <font>
      <sz val="8"/>
      <name val="Calibri"/>
      <family val="2"/>
      <charset val="222"/>
      <scheme val="minor"/>
    </font>
    <font>
      <b/>
      <sz val="14"/>
      <color theme="1"/>
      <name val="TH SarabunPSK"/>
      <family val="2"/>
      <charset val="222"/>
    </font>
    <font>
      <sz val="14"/>
      <color theme="1"/>
      <name val="TH SarabunPSK"/>
      <family val="2"/>
      <charset val="222"/>
    </font>
    <font>
      <sz val="14"/>
      <color rgb="FFFF0000"/>
      <name val="TH SarabunPSK"/>
      <family val="2"/>
      <charset val="222"/>
    </font>
    <font>
      <sz val="11"/>
      <color theme="1"/>
      <name val="Calibri"/>
      <family val="2"/>
      <charset val="222"/>
      <scheme val="minor"/>
    </font>
    <font>
      <sz val="15"/>
      <color theme="1"/>
      <name val="TH SarabunPSK"/>
      <family val="2"/>
    </font>
    <font>
      <b/>
      <sz val="16"/>
      <name val="TH SarabunPSK"/>
      <family val="2"/>
    </font>
    <font>
      <b/>
      <u/>
      <sz val="18"/>
      <color rgb="FFFF0000"/>
      <name val="TH SarabunPSK"/>
      <family val="2"/>
    </font>
    <font>
      <sz val="16"/>
      <name val="TH SarabunPSK"/>
      <family val="2"/>
    </font>
    <font>
      <sz val="14"/>
      <color rgb="FFFF0000"/>
      <name val="TH SarabunPSK"/>
      <family val="2"/>
    </font>
    <font>
      <sz val="14"/>
      <name val="TH SarabunPSK"/>
      <family val="2"/>
      <charset val="222"/>
    </font>
    <font>
      <b/>
      <sz val="15"/>
      <color theme="1"/>
      <name val="TH SarabunPSK"/>
      <family val="2"/>
    </font>
    <font>
      <b/>
      <sz val="9"/>
      <color theme="1"/>
      <name val="TH SarabunPSK"/>
      <family val="2"/>
    </font>
    <font>
      <sz val="17"/>
      <color theme="1"/>
      <name val="TH SarabunPSK"/>
      <family val="2"/>
    </font>
    <font>
      <b/>
      <sz val="17"/>
      <color theme="1"/>
      <name val="TH SarabunPSK"/>
      <family val="2"/>
    </font>
    <font>
      <b/>
      <sz val="12"/>
      <color theme="1"/>
      <name val="TH SarabunPSK"/>
      <family val="2"/>
    </font>
    <font>
      <sz val="14"/>
      <name val="TH SarabunPSK"/>
      <family val="2"/>
    </font>
    <font>
      <b/>
      <sz val="22"/>
      <name val="TH SarabunPSK"/>
      <family val="2"/>
    </font>
    <font>
      <b/>
      <u/>
      <sz val="12"/>
      <color theme="1"/>
      <name val="TH SarabunPSK"/>
      <family val="2"/>
    </font>
    <font>
      <b/>
      <sz val="11.3"/>
      <color theme="1"/>
      <name val="TH SarabunPSK"/>
      <family val="2"/>
    </font>
    <font>
      <b/>
      <u/>
      <sz val="11.3"/>
      <color theme="1"/>
      <name val="TH SarabunPSK"/>
      <family val="2"/>
    </font>
    <font>
      <b/>
      <sz val="17"/>
      <color rgb="FFFF0000"/>
      <name val="TH SarabunPSK"/>
      <family val="2"/>
    </font>
    <font>
      <b/>
      <sz val="12"/>
      <color rgb="FFFF0000"/>
      <name val="TH SarabunPSK"/>
      <family val="2"/>
    </font>
    <font>
      <b/>
      <u/>
      <sz val="16"/>
      <color theme="1"/>
      <name val="TH SarabunPSK"/>
      <family val="2"/>
    </font>
    <font>
      <sz val="16"/>
      <color rgb="FF00B050"/>
      <name val="TH SarabunPSK"/>
      <family val="2"/>
    </font>
    <font>
      <sz val="16"/>
      <color rgb="FFFF0000"/>
      <name val="TH SarabunPSK"/>
      <family val="2"/>
    </font>
    <font>
      <i/>
      <sz val="16"/>
      <color theme="1"/>
      <name val="TH SarabunPSK"/>
      <family val="2"/>
    </font>
    <font>
      <u/>
      <sz val="16"/>
      <color rgb="FFFF0000"/>
      <name val="TH SarabunPSK"/>
      <family val="2"/>
    </font>
    <font>
      <b/>
      <sz val="16"/>
      <color theme="1"/>
      <name val="TH SarabunPSK"/>
      <family val="2"/>
      <charset val="222"/>
    </font>
    <font>
      <b/>
      <sz val="7"/>
      <color theme="1"/>
      <name val="TH SarabunPSK"/>
      <family val="2"/>
    </font>
    <font>
      <sz val="12"/>
      <color theme="1"/>
      <name val="TH SarabunPSK"/>
      <family val="2"/>
    </font>
    <font>
      <b/>
      <i/>
      <u/>
      <sz val="22"/>
      <name val="JasmineUPC"/>
      <family val="1"/>
    </font>
    <font>
      <b/>
      <u/>
      <sz val="22"/>
      <name val="TH SarabunPSK"/>
      <family val="2"/>
      <charset val="222"/>
    </font>
    <font>
      <b/>
      <u/>
      <sz val="22"/>
      <color theme="1"/>
      <name val="TH SarabunPSK"/>
      <family val="2"/>
      <charset val="222"/>
    </font>
    <font>
      <b/>
      <i/>
      <u/>
      <sz val="36"/>
      <color theme="4"/>
      <name val="JasmineUPC"/>
      <family val="1"/>
    </font>
    <font>
      <b/>
      <i/>
      <sz val="26"/>
      <color theme="1"/>
      <name val="JasmineUPC"/>
      <family val="1"/>
    </font>
    <font>
      <sz val="16"/>
      <color theme="7"/>
      <name val="TH SarabunPSK"/>
      <family val="2"/>
    </font>
    <font>
      <b/>
      <sz val="8"/>
      <color theme="1"/>
      <name val="TH SarabunPSK"/>
      <family val="2"/>
    </font>
    <font>
      <sz val="10"/>
      <name val="TH SarabunPSK"/>
      <family val="2"/>
    </font>
    <font>
      <b/>
      <i/>
      <sz val="18"/>
      <name val="TH SarabunPSK"/>
      <family val="2"/>
    </font>
    <font>
      <b/>
      <i/>
      <u/>
      <sz val="18"/>
      <name val="TH SarabunPSK"/>
      <family val="2"/>
    </font>
    <font>
      <b/>
      <i/>
      <u/>
      <sz val="28"/>
      <color theme="4"/>
      <name val="TH SarabunPSK"/>
      <family val="2"/>
    </font>
    <font>
      <sz val="14"/>
      <color theme="1"/>
      <name val="TH SarabunIT๙"/>
      <family val="2"/>
    </font>
    <font>
      <sz val="12"/>
      <color theme="1"/>
      <name val="TH SarabunIT๙"/>
      <family val="2"/>
    </font>
    <font>
      <sz val="16"/>
      <color theme="1"/>
      <name val="TH SarabunIT๙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8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5" fillId="0" borderId="0" applyFont="0" applyFill="0" applyBorder="0" applyAlignment="0" applyProtection="0"/>
  </cellStyleXfs>
  <cellXfs count="200">
    <xf numFmtId="0" fontId="0" fillId="0" borderId="0" xfId="0"/>
    <xf numFmtId="0" fontId="4" fillId="0" borderId="0" xfId="0" applyFont="1" applyAlignment="1">
      <alignment horizontal="center" vertical="center" wrapText="1"/>
    </xf>
    <xf numFmtId="0" fontId="1" fillId="2" borderId="0" xfId="0" applyFont="1" applyFill="1" applyAlignment="1">
      <alignment horizontal="center"/>
    </xf>
    <xf numFmtId="0" fontId="5" fillId="0" borderId="0" xfId="0" applyFont="1" applyAlignment="1">
      <alignment vertical="center" shrinkToFit="1"/>
    </xf>
    <xf numFmtId="0" fontId="7" fillId="2" borderId="0" xfId="0" applyFont="1" applyFill="1" applyAlignment="1">
      <alignment vertical="center" shrinkToFit="1"/>
    </xf>
    <xf numFmtId="0" fontId="8" fillId="2" borderId="0" xfId="0" applyFont="1" applyFill="1" applyAlignment="1">
      <alignment vertical="top" wrapText="1"/>
    </xf>
    <xf numFmtId="0" fontId="5" fillId="2" borderId="0" xfId="0" applyFont="1" applyFill="1" applyAlignment="1">
      <alignment vertical="center" shrinkToFit="1"/>
    </xf>
    <xf numFmtId="0" fontId="8" fillId="2" borderId="0" xfId="0" applyFont="1" applyFill="1" applyAlignment="1">
      <alignment horizontal="center" vertical="top" wrapText="1"/>
    </xf>
    <xf numFmtId="0" fontId="10" fillId="2" borderId="0" xfId="0" applyFont="1" applyFill="1" applyAlignment="1">
      <alignment horizontal="center" vertical="top" wrapText="1"/>
    </xf>
    <xf numFmtId="0" fontId="7" fillId="2" borderId="0" xfId="0" applyFont="1" applyFill="1" applyAlignment="1">
      <alignment horizontal="center" vertical="center" textRotation="90" shrinkToFit="1"/>
    </xf>
    <xf numFmtId="0" fontId="10" fillId="0" borderId="0" xfId="0" applyFont="1" applyFill="1"/>
    <xf numFmtId="0" fontId="1" fillId="0" borderId="0" xfId="0" applyFont="1" applyFill="1" applyAlignment="1">
      <alignment horizontal="right" vertical="top"/>
    </xf>
    <xf numFmtId="0" fontId="1" fillId="0" borderId="0" xfId="0" applyFont="1" applyFill="1"/>
    <xf numFmtId="0" fontId="4" fillId="0" borderId="0" xfId="0" applyFont="1" applyBorder="1" applyAlignment="1">
      <alignment horizontal="center" vertical="center" wrapText="1"/>
    </xf>
    <xf numFmtId="2" fontId="1" fillId="2" borderId="0" xfId="0" applyNumberFormat="1" applyFont="1" applyFill="1" applyAlignment="1">
      <alignment horizontal="center"/>
    </xf>
    <xf numFmtId="0" fontId="5" fillId="2" borderId="0" xfId="0" applyFont="1" applyFill="1" applyAlignment="1">
      <alignment horizontal="center" vertical="center" shrinkToFit="1"/>
    </xf>
    <xf numFmtId="2" fontId="5" fillId="2" borderId="0" xfId="0" applyNumberFormat="1" applyFont="1" applyFill="1" applyAlignment="1">
      <alignment horizontal="center" vertical="center" shrinkToFit="1"/>
    </xf>
    <xf numFmtId="43" fontId="1" fillId="2" borderId="0" xfId="1" applyNumberFormat="1" applyFont="1" applyFill="1" applyAlignment="1">
      <alignment horizontal="center"/>
    </xf>
    <xf numFmtId="43" fontId="5" fillId="2" borderId="0" xfId="1" applyNumberFormat="1" applyFont="1" applyFill="1" applyAlignment="1">
      <alignment horizontal="center" vertical="center" shrinkToFit="1"/>
    </xf>
    <xf numFmtId="0" fontId="1" fillId="0" borderId="0" xfId="0" applyFont="1" applyFill="1" applyBorder="1"/>
    <xf numFmtId="0" fontId="5" fillId="0" borderId="0" xfId="0" applyFont="1" applyFill="1" applyAlignment="1">
      <alignment horizontal="center" vertical="center" shrinkToFit="1"/>
    </xf>
    <xf numFmtId="0" fontId="13" fillId="0" borderId="0" xfId="0" applyFont="1" applyFill="1" applyAlignment="1">
      <alignment vertical="center" shrinkToFit="1"/>
    </xf>
    <xf numFmtId="0" fontId="1" fillId="0" borderId="0" xfId="0" applyFont="1" applyFill="1" applyAlignment="1">
      <alignment horizontal="center" vertical="center"/>
    </xf>
    <xf numFmtId="0" fontId="18" fillId="0" borderId="0" xfId="0" applyFont="1" applyFill="1" applyAlignment="1">
      <alignment horizontal="center"/>
    </xf>
    <xf numFmtId="165" fontId="16" fillId="0" borderId="0" xfId="0" applyNumberFormat="1" applyFont="1" applyFill="1" applyBorder="1" applyAlignment="1" applyProtection="1">
      <alignment horizontal="center" vertical="center"/>
      <protection locked="0" hidden="1"/>
    </xf>
    <xf numFmtId="0" fontId="13" fillId="0" borderId="0" xfId="0" applyFont="1" applyFill="1" applyAlignment="1">
      <alignment horizontal="center" vertical="center" shrinkToFit="1"/>
    </xf>
    <xf numFmtId="0" fontId="5" fillId="0" borderId="0" xfId="0" applyFont="1" applyFill="1" applyAlignment="1">
      <alignment vertical="center" shrinkToFit="1"/>
    </xf>
    <xf numFmtId="0" fontId="6" fillId="0" borderId="0" xfId="0" applyFont="1" applyFill="1" applyAlignment="1">
      <alignment vertical="center" shrinkToFit="1"/>
    </xf>
    <xf numFmtId="0" fontId="14" fillId="0" borderId="0" xfId="0" applyFont="1" applyFill="1" applyAlignment="1">
      <alignment vertical="center" shrinkToFit="1"/>
    </xf>
    <xf numFmtId="164" fontId="13" fillId="0" borderId="0" xfId="0" applyNumberFormat="1" applyFont="1" applyFill="1" applyAlignment="1">
      <alignment vertical="center" shrinkToFit="1"/>
    </xf>
    <xf numFmtId="0" fontId="7" fillId="2" borderId="0" xfId="0" applyFont="1" applyFill="1" applyAlignment="1">
      <alignment horizontal="right" vertical="center" shrinkToFit="1"/>
    </xf>
    <xf numFmtId="0" fontId="3" fillId="2" borderId="0" xfId="0" applyFont="1" applyFill="1" applyAlignment="1" applyProtection="1">
      <alignment horizontal="right" vertical="center"/>
      <protection locked="0" hidden="1"/>
    </xf>
    <xf numFmtId="0" fontId="4" fillId="2" borderId="0" xfId="0" applyFont="1" applyFill="1" applyAlignment="1">
      <alignment horizontal="right" vertical="center" shrinkToFit="1"/>
    </xf>
    <xf numFmtId="3" fontId="16" fillId="2" borderId="0" xfId="1" applyNumberFormat="1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right" vertical="center"/>
    </xf>
    <xf numFmtId="165" fontId="16" fillId="2" borderId="4" xfId="0" applyNumberFormat="1" applyFont="1" applyFill="1" applyBorder="1" applyAlignment="1" applyProtection="1">
      <alignment vertical="center" shrinkToFit="1"/>
      <protection locked="0" hidden="1"/>
    </xf>
    <xf numFmtId="0" fontId="4" fillId="2" borderId="0" xfId="0" applyFont="1" applyFill="1" applyBorder="1" applyAlignment="1">
      <alignment horizontal="center" vertical="center"/>
    </xf>
    <xf numFmtId="166" fontId="6" fillId="2" borderId="4" xfId="1" applyNumberFormat="1" applyFont="1" applyFill="1" applyBorder="1" applyAlignment="1">
      <alignment horizontal="center" vertical="center" shrinkToFit="1"/>
    </xf>
    <xf numFmtId="0" fontId="13" fillId="2" borderId="4" xfId="0" applyFont="1" applyFill="1" applyBorder="1" applyAlignment="1">
      <alignment horizontal="right" vertical="center" shrinkToFit="1"/>
    </xf>
    <xf numFmtId="166" fontId="6" fillId="2" borderId="0" xfId="1" applyNumberFormat="1" applyFont="1" applyFill="1" applyBorder="1" applyAlignment="1">
      <alignment horizontal="center" vertical="center" shrinkToFit="1"/>
    </xf>
    <xf numFmtId="0" fontId="6" fillId="2" borderId="4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 vertical="center" shrinkToFit="1"/>
    </xf>
    <xf numFmtId="166" fontId="19" fillId="2" borderId="4" xfId="1" applyNumberFormat="1" applyFont="1" applyFill="1" applyBorder="1" applyAlignment="1">
      <alignment horizontal="center" vertical="center" shrinkToFit="1"/>
    </xf>
    <xf numFmtId="167" fontId="6" fillId="2" borderId="4" xfId="1" applyNumberFormat="1" applyFont="1" applyFill="1" applyBorder="1" applyAlignment="1">
      <alignment horizontal="center" vertical="center" shrinkToFit="1"/>
    </xf>
    <xf numFmtId="167" fontId="6" fillId="2" borderId="0" xfId="1" applyNumberFormat="1" applyFont="1" applyFill="1" applyBorder="1" applyAlignment="1">
      <alignment horizontal="center" vertical="center" shrinkToFit="1"/>
    </xf>
    <xf numFmtId="0" fontId="12" fillId="2" borderId="0" xfId="0" applyFont="1" applyFill="1" applyBorder="1" applyAlignment="1">
      <alignment horizontal="center" shrinkToFit="1"/>
    </xf>
    <xf numFmtId="3" fontId="6" fillId="2" borderId="4" xfId="1" applyNumberFormat="1" applyFont="1" applyFill="1" applyBorder="1" applyAlignment="1">
      <alignment horizontal="center" vertical="center" shrinkToFit="1"/>
    </xf>
    <xf numFmtId="168" fontId="6" fillId="2" borderId="4" xfId="0" applyNumberFormat="1" applyFont="1" applyFill="1" applyBorder="1" applyAlignment="1">
      <alignment horizontal="center" vertical="center" shrinkToFit="1"/>
    </xf>
    <xf numFmtId="0" fontId="21" fillId="2" borderId="4" xfId="0" applyFont="1" applyFill="1" applyBorder="1" applyAlignment="1">
      <alignment horizontal="right" vertical="center" shrinkToFit="1"/>
    </xf>
    <xf numFmtId="168" fontId="27" fillId="2" borderId="4" xfId="0" applyNumberFormat="1" applyFont="1" applyFill="1" applyBorder="1" applyAlignment="1">
      <alignment vertical="center" shrinkToFit="1"/>
    </xf>
    <xf numFmtId="0" fontId="13" fillId="2" borderId="0" xfId="0" applyFont="1" applyFill="1" applyBorder="1" applyAlignment="1">
      <alignment vertical="center" shrinkToFit="1"/>
    </xf>
    <xf numFmtId="0" fontId="4" fillId="0" borderId="0" xfId="0" applyFont="1" applyFill="1" applyAlignment="1">
      <alignment horizontal="center" vertical="center" wrapText="1"/>
    </xf>
    <xf numFmtId="0" fontId="18" fillId="2" borderId="0" xfId="0" applyFont="1" applyFill="1" applyAlignment="1" applyProtection="1">
      <alignment vertical="top"/>
    </xf>
    <xf numFmtId="0" fontId="8" fillId="2" borderId="0" xfId="0" applyFont="1" applyFill="1" applyAlignment="1" applyProtection="1">
      <alignment horizontal="center" vertical="top" wrapText="1"/>
    </xf>
    <xf numFmtId="0" fontId="4" fillId="2" borderId="0" xfId="0" applyFont="1" applyFill="1" applyAlignment="1" applyProtection="1">
      <alignment horizontal="right" vertical="center"/>
    </xf>
    <xf numFmtId="0" fontId="8" fillId="2" borderId="0" xfId="0" applyFont="1" applyFill="1" applyAlignment="1" applyProtection="1">
      <alignment vertical="top" wrapText="1"/>
    </xf>
    <xf numFmtId="0" fontId="1" fillId="2" borderId="0" xfId="0" applyFont="1" applyFill="1" applyAlignment="1" applyProtection="1">
      <alignment horizontal="center"/>
    </xf>
    <xf numFmtId="2" fontId="1" fillId="2" borderId="0" xfId="0" applyNumberFormat="1" applyFont="1" applyFill="1" applyAlignment="1" applyProtection="1">
      <alignment horizontal="center"/>
    </xf>
    <xf numFmtId="43" fontId="1" fillId="2" borderId="0" xfId="1" applyNumberFormat="1" applyFont="1" applyFill="1" applyAlignment="1" applyProtection="1">
      <alignment horizontal="center"/>
    </xf>
    <xf numFmtId="0" fontId="1" fillId="2" borderId="0" xfId="0" applyFont="1" applyFill="1" applyAlignment="1" applyProtection="1">
      <alignment horizontal="center" vertical="center"/>
    </xf>
    <xf numFmtId="0" fontId="10" fillId="2" borderId="0" xfId="0" applyFont="1" applyFill="1" applyAlignment="1" applyProtection="1">
      <alignment horizontal="center" vertical="top" wrapText="1"/>
    </xf>
    <xf numFmtId="0" fontId="26" fillId="2" borderId="0" xfId="0" applyFont="1" applyFill="1" applyAlignment="1" applyProtection="1">
      <alignment horizontal="right" vertical="center" wrapText="1"/>
    </xf>
    <xf numFmtId="0" fontId="7" fillId="2" borderId="0" xfId="0" applyFont="1" applyFill="1" applyAlignment="1" applyProtection="1">
      <alignment horizontal="center" vertical="center" textRotation="90" shrinkToFit="1"/>
    </xf>
    <xf numFmtId="0" fontId="7" fillId="2" borderId="0" xfId="0" applyFont="1" applyFill="1" applyAlignment="1" applyProtection="1">
      <alignment vertical="center" shrinkToFit="1"/>
    </xf>
    <xf numFmtId="0" fontId="5" fillId="2" borderId="0" xfId="0" applyFont="1" applyFill="1" applyAlignment="1" applyProtection="1">
      <alignment vertical="center" shrinkToFit="1"/>
    </xf>
    <xf numFmtId="0" fontId="5" fillId="2" borderId="0" xfId="0" applyFont="1" applyFill="1" applyAlignment="1" applyProtection="1">
      <alignment horizontal="center" vertical="center" shrinkToFit="1"/>
    </xf>
    <xf numFmtId="2" fontId="5" fillId="2" borderId="0" xfId="0" applyNumberFormat="1" applyFont="1" applyFill="1" applyAlignment="1" applyProtection="1">
      <alignment horizontal="center" vertical="center" shrinkToFit="1"/>
    </xf>
    <xf numFmtId="43" fontId="5" fillId="2" borderId="0" xfId="1" applyNumberFormat="1" applyFont="1" applyFill="1" applyAlignment="1" applyProtection="1">
      <alignment horizontal="center" vertical="center" shrinkToFit="1"/>
    </xf>
    <xf numFmtId="0" fontId="5" fillId="2" borderId="0" xfId="0" applyFont="1" applyFill="1" applyBorder="1" applyAlignment="1" applyProtection="1">
      <alignment horizontal="center" vertical="center" shrinkToFit="1"/>
    </xf>
    <xf numFmtId="0" fontId="26" fillId="2" borderId="4" xfId="0" applyFont="1" applyFill="1" applyBorder="1" applyAlignment="1" applyProtection="1">
      <alignment horizontal="center" vertical="center" wrapText="1"/>
    </xf>
    <xf numFmtId="0" fontId="26" fillId="2" borderId="2" xfId="0" applyFont="1" applyFill="1" applyBorder="1" applyAlignment="1" applyProtection="1">
      <alignment horizontal="center" vertical="center" wrapText="1"/>
    </xf>
    <xf numFmtId="0" fontId="23" fillId="2" borderId="2" xfId="0" applyFont="1" applyFill="1" applyBorder="1" applyAlignment="1" applyProtection="1">
      <alignment horizontal="center" vertical="center" wrapText="1"/>
    </xf>
    <xf numFmtId="0" fontId="26" fillId="2" borderId="1" xfId="0" applyFont="1" applyFill="1" applyBorder="1" applyAlignment="1" applyProtection="1">
      <alignment horizontal="center" vertical="center" wrapText="1"/>
    </xf>
    <xf numFmtId="0" fontId="2" fillId="2" borderId="4" xfId="0" applyFont="1" applyFill="1" applyBorder="1" applyAlignment="1" applyProtection="1">
      <alignment horizontal="center" vertical="center" wrapText="1"/>
    </xf>
    <xf numFmtId="0" fontId="5" fillId="0" borderId="5" xfId="0" applyFont="1" applyBorder="1" applyAlignment="1" applyProtection="1">
      <alignment horizontal="center" vertical="center" shrinkToFit="1"/>
      <protection locked="0"/>
    </xf>
    <xf numFmtId="0" fontId="5" fillId="0" borderId="4" xfId="0" applyFont="1" applyBorder="1" applyAlignment="1" applyProtection="1">
      <alignment horizontal="center" vertical="center" shrinkToFit="1"/>
      <protection locked="0"/>
    </xf>
    <xf numFmtId="0" fontId="5" fillId="0" borderId="4" xfId="0" applyFont="1" applyBorder="1" applyAlignment="1" applyProtection="1">
      <alignment vertical="center" shrinkToFit="1"/>
      <protection locked="0"/>
    </xf>
    <xf numFmtId="2" fontId="5" fillId="0" borderId="4" xfId="0" applyNumberFormat="1" applyFont="1" applyBorder="1" applyAlignment="1" applyProtection="1">
      <alignment horizontal="center" vertical="center" shrinkToFit="1"/>
      <protection locked="0"/>
    </xf>
    <xf numFmtId="43" fontId="5" fillId="0" borderId="4" xfId="1" applyNumberFormat="1" applyFont="1" applyBorder="1" applyAlignment="1" applyProtection="1">
      <alignment horizontal="center" vertical="center" shrinkToFit="1"/>
      <protection locked="0"/>
    </xf>
    <xf numFmtId="49" fontId="5" fillId="0" borderId="4" xfId="0" applyNumberFormat="1" applyFont="1" applyBorder="1" applyAlignment="1" applyProtection="1">
      <alignment vertical="center" shrinkToFit="1"/>
      <protection locked="0"/>
    </xf>
    <xf numFmtId="0" fontId="5" fillId="0" borderId="0" xfId="0" applyFont="1" applyAlignment="1" applyProtection="1">
      <alignment horizontal="center" vertical="center" shrinkToFit="1"/>
      <protection locked="0"/>
    </xf>
    <xf numFmtId="49" fontId="5" fillId="0" borderId="0" xfId="0" applyNumberFormat="1" applyFont="1" applyAlignment="1" applyProtection="1">
      <alignment vertical="center" shrinkToFit="1"/>
      <protection locked="0"/>
    </xf>
    <xf numFmtId="0" fontId="5" fillId="0" borderId="0" xfId="0" applyFont="1" applyAlignment="1" applyProtection="1">
      <alignment vertical="center" shrinkToFit="1"/>
      <protection locked="0"/>
    </xf>
    <xf numFmtId="0" fontId="5" fillId="0" borderId="0" xfId="0" applyFont="1" applyBorder="1" applyAlignment="1" applyProtection="1">
      <alignment vertical="center" shrinkToFit="1"/>
      <protection locked="0"/>
    </xf>
    <xf numFmtId="2" fontId="5" fillId="0" borderId="0" xfId="0" applyNumberFormat="1" applyFont="1" applyAlignment="1" applyProtection="1">
      <alignment horizontal="center" vertical="center" shrinkToFit="1"/>
      <protection locked="0"/>
    </xf>
    <xf numFmtId="43" fontId="5" fillId="0" borderId="0" xfId="1" applyNumberFormat="1" applyFont="1" applyAlignment="1" applyProtection="1">
      <alignment horizontal="center" vertical="center" shrinkToFit="1"/>
      <protection locked="0"/>
    </xf>
    <xf numFmtId="0" fontId="5" fillId="0" borderId="0" xfId="0" applyFont="1" applyBorder="1" applyAlignment="1" applyProtection="1">
      <alignment horizontal="center" vertical="center" shrinkToFit="1"/>
      <protection locked="0"/>
    </xf>
    <xf numFmtId="1" fontId="5" fillId="0" borderId="0" xfId="0" applyNumberFormat="1" applyFont="1" applyAlignment="1" applyProtection="1">
      <alignment horizontal="center" vertical="center" shrinkToFit="1"/>
      <protection locked="0"/>
    </xf>
    <xf numFmtId="0" fontId="8" fillId="2" borderId="0" xfId="0" applyFont="1" applyFill="1" applyAlignment="1">
      <alignment horizontal="center"/>
    </xf>
    <xf numFmtId="0" fontId="17" fillId="2" borderId="0" xfId="0" applyFont="1" applyFill="1" applyBorder="1" applyAlignment="1">
      <alignment vertical="center" wrapText="1"/>
    </xf>
    <xf numFmtId="165" fontId="16" fillId="2" borderId="0" xfId="0" applyNumberFormat="1" applyFont="1" applyFill="1" applyBorder="1" applyAlignment="1" applyProtection="1">
      <alignment vertical="center" shrinkToFit="1"/>
      <protection locked="0" hidden="1"/>
    </xf>
    <xf numFmtId="2" fontId="4" fillId="2" borderId="0" xfId="0" applyNumberFormat="1" applyFont="1" applyFill="1" applyBorder="1" applyAlignment="1">
      <alignment horizontal="center" vertical="center" shrinkToFit="1"/>
    </xf>
    <xf numFmtId="0" fontId="9" fillId="2" borderId="0" xfId="0" applyFont="1" applyFill="1" applyBorder="1" applyAlignment="1">
      <alignment horizontal="center" vertical="center" shrinkToFit="1"/>
    </xf>
    <xf numFmtId="0" fontId="6" fillId="2" borderId="0" xfId="0" applyFont="1" applyFill="1" applyBorder="1" applyAlignment="1">
      <alignment horizontal="center" vertical="center" shrinkToFit="1"/>
    </xf>
    <xf numFmtId="0" fontId="24" fillId="0" borderId="0" xfId="0" applyFont="1" applyProtection="1">
      <protection locked="0"/>
    </xf>
    <xf numFmtId="0" fontId="25" fillId="0" borderId="4" xfId="0" applyFont="1" applyBorder="1" applyAlignment="1" applyProtection="1">
      <alignment horizontal="center" vertical="center"/>
      <protection locked="0"/>
    </xf>
    <xf numFmtId="0" fontId="25" fillId="0" borderId="4" xfId="0" applyFont="1" applyBorder="1" applyAlignment="1" applyProtection="1">
      <alignment horizontal="center" vertical="center" wrapText="1"/>
      <protection locked="0"/>
    </xf>
    <xf numFmtId="0" fontId="25" fillId="0" borderId="4" xfId="0" applyFont="1" applyBorder="1" applyAlignment="1" applyProtection="1">
      <alignment horizontal="center" vertical="center" shrinkToFit="1"/>
      <protection locked="0"/>
    </xf>
    <xf numFmtId="0" fontId="25" fillId="0" borderId="0" xfId="0" applyFont="1" applyAlignment="1" applyProtection="1">
      <alignment horizontal="center" vertical="center"/>
      <protection locked="0"/>
    </xf>
    <xf numFmtId="0" fontId="25" fillId="2" borderId="4" xfId="0" applyFont="1" applyFill="1" applyBorder="1" applyAlignment="1" applyProtection="1">
      <alignment horizontal="center" vertical="center" wrapText="1"/>
    </xf>
    <xf numFmtId="3" fontId="16" fillId="0" borderId="4" xfId="1" applyNumberFormat="1" applyFont="1" applyFill="1" applyBorder="1" applyAlignment="1" applyProtection="1">
      <alignment horizontal="center" vertical="center" shrinkToFit="1"/>
      <protection locked="0"/>
    </xf>
    <xf numFmtId="1" fontId="6" fillId="5" borderId="4" xfId="0" applyNumberFormat="1" applyFont="1" applyFill="1" applyBorder="1" applyAlignment="1">
      <alignment horizontal="center" vertical="center" shrinkToFit="1"/>
    </xf>
    <xf numFmtId="0" fontId="6" fillId="5" borderId="4" xfId="0" applyFont="1" applyFill="1" applyBorder="1" applyAlignment="1">
      <alignment horizontal="center" vertical="center" shrinkToFit="1"/>
    </xf>
    <xf numFmtId="2" fontId="40" fillId="2" borderId="1" xfId="0" applyNumberFormat="1" applyFont="1" applyFill="1" applyBorder="1" applyAlignment="1" applyProtection="1">
      <alignment horizontal="center" vertical="center" wrapText="1"/>
    </xf>
    <xf numFmtId="0" fontId="40" fillId="2" borderId="4" xfId="0" applyFont="1" applyFill="1" applyBorder="1" applyAlignment="1" applyProtection="1">
      <alignment horizontal="center" vertical="center" wrapText="1" shrinkToFit="1"/>
    </xf>
    <xf numFmtId="164" fontId="2" fillId="2" borderId="2" xfId="0" applyNumberFormat="1" applyFont="1" applyFill="1" applyBorder="1" applyAlignment="1" applyProtection="1">
      <alignment horizontal="center" vertical="center" wrapText="1"/>
    </xf>
    <xf numFmtId="2" fontId="2" fillId="2" borderId="1" xfId="0" applyNumberFormat="1" applyFont="1" applyFill="1" applyBorder="1" applyAlignment="1" applyProtection="1">
      <alignment horizontal="center" vertical="center" wrapText="1"/>
    </xf>
    <xf numFmtId="0" fontId="5" fillId="0" borderId="4" xfId="0" applyFont="1" applyBorder="1" applyAlignment="1" applyProtection="1">
      <alignment horizontal="center"/>
      <protection locked="0"/>
    </xf>
    <xf numFmtId="0" fontId="5" fillId="2" borderId="4" xfId="0" applyFont="1" applyFill="1" applyBorder="1" applyAlignment="1" applyProtection="1">
      <alignment horizontal="center"/>
    </xf>
    <xf numFmtId="0" fontId="5" fillId="0" borderId="0" xfId="0" applyFont="1" applyAlignment="1" applyProtection="1">
      <alignment horizontal="center"/>
      <protection locked="0"/>
    </xf>
    <xf numFmtId="0" fontId="5" fillId="0" borderId="0" xfId="0" applyFont="1" applyProtection="1">
      <protection locked="0"/>
    </xf>
    <xf numFmtId="0" fontId="5" fillId="0" borderId="0" xfId="0" applyFont="1" applyAlignment="1" applyProtection="1">
      <alignment shrinkToFit="1"/>
      <protection locked="0"/>
    </xf>
    <xf numFmtId="0" fontId="26" fillId="2" borderId="0" xfId="0" applyFont="1" applyFill="1" applyBorder="1" applyAlignment="1" applyProtection="1">
      <alignment vertical="center" shrinkToFit="1"/>
      <protection locked="0"/>
    </xf>
    <xf numFmtId="0" fontId="48" fillId="2" borderId="0" xfId="0" applyFont="1" applyFill="1" applyAlignment="1" applyProtection="1">
      <alignment vertical="center" shrinkToFit="1"/>
    </xf>
    <xf numFmtId="165" fontId="16" fillId="3" borderId="4" xfId="0" applyNumberFormat="1" applyFont="1" applyFill="1" applyBorder="1" applyAlignment="1" applyProtection="1">
      <alignment vertical="center" shrinkToFit="1"/>
      <protection locked="0"/>
    </xf>
    <xf numFmtId="0" fontId="16" fillId="3" borderId="4" xfId="0" applyFont="1" applyFill="1" applyBorder="1" applyAlignment="1" applyProtection="1">
      <alignment horizontal="center" vertical="center" shrinkToFit="1"/>
      <protection locked="0"/>
    </xf>
    <xf numFmtId="3" fontId="16" fillId="2" borderId="4" xfId="1" applyNumberFormat="1" applyFont="1" applyFill="1" applyBorder="1" applyAlignment="1">
      <alignment horizontal="center" vertical="center" shrinkToFit="1"/>
    </xf>
    <xf numFmtId="168" fontId="20" fillId="2" borderId="0" xfId="0" applyNumberFormat="1" applyFont="1" applyFill="1" applyBorder="1" applyAlignment="1">
      <alignment vertical="center" shrinkToFit="1"/>
    </xf>
    <xf numFmtId="0" fontId="13" fillId="2" borderId="0" xfId="0" applyFont="1" applyFill="1" applyAlignment="1">
      <alignment vertical="center" shrinkToFit="1"/>
    </xf>
    <xf numFmtId="0" fontId="7" fillId="2" borderId="0" xfId="0" applyFont="1" applyFill="1" applyAlignment="1" applyProtection="1">
      <alignment horizontal="right" vertical="center" shrinkToFit="1"/>
    </xf>
    <xf numFmtId="0" fontId="5" fillId="0" borderId="5" xfId="0" applyFont="1" applyBorder="1" applyAlignment="1" applyProtection="1">
      <alignment horizontal="left" shrinkToFit="1"/>
      <protection locked="0"/>
    </xf>
    <xf numFmtId="49" fontId="5" fillId="0" borderId="4" xfId="0" applyNumberFormat="1" applyFont="1" applyBorder="1" applyAlignment="1" applyProtection="1">
      <alignment horizontal="left" shrinkToFit="1"/>
      <protection locked="0"/>
    </xf>
    <xf numFmtId="43" fontId="5" fillId="0" borderId="5" xfId="1" applyNumberFormat="1" applyFont="1" applyBorder="1" applyAlignment="1" applyProtection="1">
      <alignment horizontal="left" shrinkToFit="1"/>
      <protection locked="0"/>
    </xf>
    <xf numFmtId="0" fontId="5" fillId="0" borderId="0" xfId="0" applyFont="1" applyAlignment="1">
      <alignment horizontal="left" shrinkToFit="1"/>
    </xf>
    <xf numFmtId="0" fontId="5" fillId="0" borderId="0" xfId="0" applyFont="1" applyFill="1" applyAlignment="1">
      <alignment horizontal="left" shrinkToFit="1"/>
    </xf>
    <xf numFmtId="43" fontId="5" fillId="0" borderId="4" xfId="1" applyNumberFormat="1" applyFont="1" applyBorder="1" applyAlignment="1" applyProtection="1">
      <alignment horizontal="left" shrinkToFit="1"/>
      <protection locked="0"/>
    </xf>
    <xf numFmtId="0" fontId="5" fillId="0" borderId="5" xfId="0" applyFont="1" applyBorder="1" applyAlignment="1" applyProtection="1">
      <alignment horizontal="center" shrinkToFit="1"/>
      <protection locked="0"/>
    </xf>
    <xf numFmtId="2" fontId="5" fillId="0" borderId="5" xfId="0" applyNumberFormat="1" applyFont="1" applyBorder="1" applyAlignment="1" applyProtection="1">
      <alignment horizontal="center" shrinkToFit="1"/>
      <protection locked="0"/>
    </xf>
    <xf numFmtId="1" fontId="5" fillId="0" borderId="5" xfId="0" applyNumberFormat="1" applyFont="1" applyBorder="1" applyAlignment="1" applyProtection="1">
      <alignment horizontal="center" shrinkToFit="1"/>
      <protection locked="0"/>
    </xf>
    <xf numFmtId="0" fontId="5" fillId="0" borderId="5" xfId="0" applyFont="1" applyBorder="1" applyAlignment="1" applyProtection="1">
      <alignment vertical="center" shrinkToFit="1"/>
      <protection locked="0"/>
    </xf>
    <xf numFmtId="49" fontId="5" fillId="0" borderId="5" xfId="0" applyNumberFormat="1" applyFont="1" applyBorder="1" applyAlignment="1" applyProtection="1">
      <alignment vertical="center" shrinkToFit="1"/>
      <protection locked="0"/>
    </xf>
    <xf numFmtId="0" fontId="53" fillId="0" borderId="4" xfId="0" applyFont="1" applyBorder="1"/>
    <xf numFmtId="0" fontId="6" fillId="0" borderId="5" xfId="0" applyFont="1" applyBorder="1" applyAlignment="1" applyProtection="1">
      <alignment vertical="center" shrinkToFit="1"/>
      <protection locked="0"/>
    </xf>
    <xf numFmtId="0" fontId="30" fillId="2" borderId="0" xfId="0" applyFont="1" applyFill="1" applyAlignment="1" applyProtection="1">
      <alignment horizontal="right" vertical="center" wrapText="1" shrinkToFit="1"/>
    </xf>
    <xf numFmtId="0" fontId="54" fillId="0" borderId="4" xfId="0" applyFont="1" applyBorder="1"/>
    <xf numFmtId="0" fontId="55" fillId="0" borderId="5" xfId="0" applyFont="1" applyBorder="1" applyAlignment="1" applyProtection="1">
      <alignment vertical="center" shrinkToFit="1"/>
      <protection locked="0"/>
    </xf>
    <xf numFmtId="0" fontId="49" fillId="0" borderId="1" xfId="0" applyFont="1" applyFill="1" applyBorder="1" applyAlignment="1" applyProtection="1">
      <alignment horizontal="center" vertical="center" wrapText="1" shrinkToFit="1"/>
      <protection locked="0"/>
    </xf>
    <xf numFmtId="0" fontId="49" fillId="0" borderId="3" xfId="0" applyFont="1" applyFill="1" applyBorder="1" applyAlignment="1" applyProtection="1">
      <alignment horizontal="center" vertical="center" wrapText="1" shrinkToFit="1"/>
      <protection locked="0"/>
    </xf>
    <xf numFmtId="0" fontId="50" fillId="2" borderId="0" xfId="0" applyFont="1" applyFill="1" applyBorder="1" applyAlignment="1" applyProtection="1">
      <alignment horizontal="left" wrapText="1"/>
    </xf>
    <xf numFmtId="0" fontId="7" fillId="2" borderId="0" xfId="0" applyFont="1" applyFill="1" applyAlignment="1" applyProtection="1">
      <alignment horizontal="right" vertical="center" shrinkToFit="1"/>
    </xf>
    <xf numFmtId="0" fontId="6" fillId="3" borderId="4" xfId="0" applyFont="1" applyFill="1" applyBorder="1" applyAlignment="1" applyProtection="1">
      <alignment horizontal="center" vertical="center" shrinkToFit="1"/>
    </xf>
    <xf numFmtId="0" fontId="26" fillId="2" borderId="0" xfId="0" applyFont="1" applyFill="1" applyAlignment="1" applyProtection="1">
      <alignment horizontal="right" vertical="center" wrapText="1"/>
    </xf>
    <xf numFmtId="0" fontId="26" fillId="2" borderId="0" xfId="0" applyFont="1" applyFill="1" applyAlignment="1" applyProtection="1">
      <alignment horizontal="right" vertical="center"/>
    </xf>
    <xf numFmtId="0" fontId="13" fillId="0" borderId="0" xfId="0" applyFont="1" applyFill="1" applyAlignment="1">
      <alignment horizontal="left" vertical="center" shrinkToFit="1"/>
    </xf>
    <xf numFmtId="2" fontId="4" fillId="5" borderId="4" xfId="0" applyNumberFormat="1" applyFont="1" applyFill="1" applyBorder="1" applyAlignment="1">
      <alignment horizontal="center" vertical="center" shrinkToFit="1"/>
    </xf>
    <xf numFmtId="0" fontId="4" fillId="5" borderId="4" xfId="0" applyFont="1" applyFill="1" applyBorder="1" applyAlignment="1">
      <alignment horizontal="center" vertical="center" shrinkToFit="1"/>
    </xf>
    <xf numFmtId="0" fontId="13" fillId="2" borderId="4" xfId="0" applyFont="1" applyFill="1" applyBorder="1" applyAlignment="1">
      <alignment vertical="center" shrinkToFit="1"/>
    </xf>
    <xf numFmtId="0" fontId="12" fillId="5" borderId="4" xfId="0" applyFont="1" applyFill="1" applyBorder="1" applyAlignment="1">
      <alignment horizontal="center" vertical="center" shrinkToFit="1"/>
    </xf>
    <xf numFmtId="0" fontId="13" fillId="2" borderId="4" xfId="0" applyFont="1" applyFill="1" applyBorder="1" applyAlignment="1">
      <alignment horizontal="right" vertical="center" shrinkToFit="1"/>
    </xf>
    <xf numFmtId="0" fontId="13" fillId="2" borderId="4" xfId="0" applyFont="1" applyFill="1" applyBorder="1" applyAlignment="1">
      <alignment horizontal="left" shrinkToFit="1"/>
    </xf>
    <xf numFmtId="0" fontId="13" fillId="2" borderId="3" xfId="0" applyFont="1" applyFill="1" applyBorder="1" applyAlignment="1">
      <alignment horizontal="right" vertical="center" shrinkToFit="1"/>
    </xf>
    <xf numFmtId="0" fontId="7" fillId="2" borderId="0" xfId="0" applyFont="1" applyFill="1" applyAlignment="1">
      <alignment horizontal="right" vertical="center" shrinkToFit="1"/>
    </xf>
    <xf numFmtId="0" fontId="43" fillId="2" borderId="0" xfId="0" applyFont="1" applyFill="1" applyAlignment="1">
      <alignment horizontal="center" vertical="center"/>
    </xf>
    <xf numFmtId="0" fontId="44" fillId="2" borderId="0" xfId="0" applyFont="1" applyFill="1" applyAlignment="1">
      <alignment horizontal="center" vertical="center"/>
    </xf>
    <xf numFmtId="0" fontId="22" fillId="2" borderId="0" xfId="0" applyFont="1" applyFill="1" applyAlignment="1">
      <alignment horizontal="center" vertical="center"/>
    </xf>
    <xf numFmtId="0" fontId="22" fillId="2" borderId="7" xfId="0" applyFont="1" applyFill="1" applyBorder="1" applyAlignment="1">
      <alignment horizontal="center" vertical="center"/>
    </xf>
    <xf numFmtId="0" fontId="16" fillId="2" borderId="1" xfId="0" applyFont="1" applyFill="1" applyBorder="1" applyAlignment="1" applyProtection="1">
      <alignment horizontal="center" vertical="center" shrinkToFit="1"/>
      <protection locked="0" hidden="1"/>
    </xf>
    <xf numFmtId="0" fontId="16" fillId="2" borderId="3" xfId="0" applyFont="1" applyFill="1" applyBorder="1" applyAlignment="1" applyProtection="1">
      <alignment horizontal="center" vertical="center" shrinkToFit="1"/>
      <protection locked="0" hidden="1"/>
    </xf>
    <xf numFmtId="0" fontId="3" fillId="2" borderId="0" xfId="0" applyFont="1" applyFill="1" applyAlignment="1">
      <alignment horizontal="right" vertical="center"/>
    </xf>
    <xf numFmtId="0" fontId="19" fillId="2" borderId="4" xfId="0" applyFont="1" applyFill="1" applyBorder="1" applyAlignment="1">
      <alignment horizontal="center" vertical="center" shrinkToFit="1"/>
    </xf>
    <xf numFmtId="0" fontId="17" fillId="2" borderId="0" xfId="0" applyFont="1" applyFill="1" applyBorder="1" applyAlignment="1">
      <alignment horizontal="right" vertical="center" wrapText="1"/>
    </xf>
    <xf numFmtId="0" fontId="13" fillId="2" borderId="5" xfId="0" applyFont="1" applyFill="1" applyBorder="1" applyAlignment="1">
      <alignment vertical="center" shrinkToFit="1"/>
    </xf>
    <xf numFmtId="0" fontId="39" fillId="5" borderId="2" xfId="0" applyFont="1" applyFill="1" applyBorder="1" applyAlignment="1">
      <alignment horizontal="center" vertical="center" shrinkToFit="1"/>
    </xf>
    <xf numFmtId="0" fontId="39" fillId="5" borderId="3" xfId="0" applyFont="1" applyFill="1" applyBorder="1" applyAlignment="1">
      <alignment horizontal="center" vertical="center" shrinkToFit="1"/>
    </xf>
    <xf numFmtId="49" fontId="13" fillId="2" borderId="4" xfId="0" applyNumberFormat="1" applyFont="1" applyFill="1" applyBorder="1" applyAlignment="1">
      <alignment horizontal="right" vertical="center" shrinkToFit="1"/>
    </xf>
    <xf numFmtId="0" fontId="3" fillId="5" borderId="2" xfId="0" applyFont="1" applyFill="1" applyBorder="1" applyAlignment="1">
      <alignment horizontal="center" vertical="center" shrinkToFit="1"/>
    </xf>
    <xf numFmtId="0" fontId="3" fillId="5" borderId="3" xfId="0" applyFont="1" applyFill="1" applyBorder="1" applyAlignment="1">
      <alignment horizontal="center" vertical="center" shrinkToFit="1"/>
    </xf>
    <xf numFmtId="0" fontId="3" fillId="4" borderId="1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4" fillId="4" borderId="9" xfId="0" applyFont="1" applyFill="1" applyBorder="1" applyAlignment="1">
      <alignment horizontal="center" vertical="center" textRotation="90" shrinkToFit="1"/>
    </xf>
    <xf numFmtId="0" fontId="4" fillId="4" borderId="10" xfId="0" applyFont="1" applyFill="1" applyBorder="1" applyAlignment="1">
      <alignment horizontal="center" vertical="center" textRotation="90" shrinkToFit="1"/>
    </xf>
    <xf numFmtId="0" fontId="4" fillId="4" borderId="5" xfId="0" applyFont="1" applyFill="1" applyBorder="1" applyAlignment="1">
      <alignment horizontal="center" vertical="center" textRotation="90" shrinkToFit="1"/>
    </xf>
    <xf numFmtId="0" fontId="3" fillId="6" borderId="1" xfId="0" applyFont="1" applyFill="1" applyBorder="1" applyAlignment="1">
      <alignment horizontal="center" vertical="center" shrinkToFit="1"/>
    </xf>
    <xf numFmtId="0" fontId="3" fillId="6" borderId="2" xfId="0" applyFont="1" applyFill="1" applyBorder="1" applyAlignment="1">
      <alignment horizontal="center" vertical="center" shrinkToFit="1"/>
    </xf>
    <xf numFmtId="0" fontId="3" fillId="6" borderId="3" xfId="0" applyFont="1" applyFill="1" applyBorder="1" applyAlignment="1">
      <alignment horizontal="center" vertical="center" shrinkToFit="1"/>
    </xf>
    <xf numFmtId="0" fontId="39" fillId="6" borderId="1" xfId="0" applyFont="1" applyFill="1" applyBorder="1" applyAlignment="1">
      <alignment horizontal="center" vertical="center" shrinkToFit="1"/>
    </xf>
    <xf numFmtId="0" fontId="39" fillId="6" borderId="2" xfId="0" applyFont="1" applyFill="1" applyBorder="1" applyAlignment="1">
      <alignment horizontal="center" vertical="center" shrinkToFit="1"/>
    </xf>
    <xf numFmtId="0" fontId="39" fillId="6" borderId="3" xfId="0" applyFont="1" applyFill="1" applyBorder="1" applyAlignment="1">
      <alignment horizontal="center" vertical="center" shrinkToFit="1"/>
    </xf>
    <xf numFmtId="0" fontId="4" fillId="6" borderId="9" xfId="0" applyFont="1" applyFill="1" applyBorder="1" applyAlignment="1">
      <alignment horizontal="center" vertical="center" textRotation="90" shrinkToFit="1"/>
    </xf>
    <xf numFmtId="0" fontId="4" fillId="6" borderId="10" xfId="0" applyFont="1" applyFill="1" applyBorder="1" applyAlignment="1">
      <alignment horizontal="center" vertical="center" textRotation="90" shrinkToFit="1"/>
    </xf>
    <xf numFmtId="0" fontId="4" fillId="6" borderId="5" xfId="0" applyFont="1" applyFill="1" applyBorder="1" applyAlignment="1">
      <alignment horizontal="center" vertical="center" textRotation="90" shrinkToFit="1"/>
    </xf>
    <xf numFmtId="0" fontId="3" fillId="4" borderId="4" xfId="0" applyFont="1" applyFill="1" applyBorder="1" applyAlignment="1">
      <alignment horizontal="center" vertical="center" shrinkToFit="1"/>
    </xf>
    <xf numFmtId="0" fontId="3" fillId="6" borderId="4" xfId="0" applyFont="1" applyFill="1" applyBorder="1" applyAlignment="1">
      <alignment horizontal="center" vertical="center" shrinkToFit="1"/>
    </xf>
    <xf numFmtId="0" fontId="3" fillId="4" borderId="1" xfId="0" applyFont="1" applyFill="1" applyBorder="1" applyAlignment="1">
      <alignment horizontal="center" vertical="center" shrinkToFit="1"/>
    </xf>
    <xf numFmtId="0" fontId="3" fillId="4" borderId="2" xfId="0" applyFont="1" applyFill="1" applyBorder="1" applyAlignment="1">
      <alignment horizontal="center" vertical="center" shrinkToFit="1"/>
    </xf>
    <xf numFmtId="0" fontId="3" fillId="4" borderId="3" xfId="0" applyFont="1" applyFill="1" applyBorder="1" applyAlignment="1">
      <alignment horizontal="center" vertical="center" shrinkToFit="1"/>
    </xf>
    <xf numFmtId="0" fontId="14" fillId="2" borderId="0" xfId="0" applyFont="1" applyFill="1" applyAlignment="1">
      <alignment horizontal="left" vertical="center" shrinkToFit="1"/>
    </xf>
    <xf numFmtId="0" fontId="26" fillId="4" borderId="6" xfId="0" applyFont="1" applyFill="1" applyBorder="1" applyAlignment="1">
      <alignment horizontal="left" vertical="center" wrapText="1" shrinkToFit="1"/>
    </xf>
    <xf numFmtId="0" fontId="2" fillId="4" borderId="6" xfId="0" applyFont="1" applyFill="1" applyBorder="1" applyAlignment="1">
      <alignment horizontal="left" vertical="center" wrapText="1" shrinkToFit="1"/>
    </xf>
    <xf numFmtId="0" fontId="2" fillId="4" borderId="0" xfId="0" applyFont="1" applyFill="1" applyBorder="1" applyAlignment="1">
      <alignment horizontal="left" vertical="center" wrapText="1" shrinkToFit="1"/>
    </xf>
    <xf numFmtId="0" fontId="4" fillId="5" borderId="4" xfId="0" applyFont="1" applyFill="1" applyBorder="1" applyAlignment="1">
      <alignment horizontal="center" vertical="center" textRotation="90" shrinkToFit="1"/>
    </xf>
    <xf numFmtId="0" fontId="3" fillId="5" borderId="4" xfId="0" applyFont="1" applyFill="1" applyBorder="1" applyAlignment="1">
      <alignment horizontal="center" vertical="center" shrinkToFit="1"/>
    </xf>
    <xf numFmtId="0" fontId="13" fillId="2" borderId="2" xfId="0" applyFont="1" applyFill="1" applyBorder="1" applyAlignment="1">
      <alignment horizontal="center" vertical="center" shrinkToFit="1"/>
    </xf>
    <xf numFmtId="0" fontId="13" fillId="2" borderId="3" xfId="0" applyFont="1" applyFill="1" applyBorder="1" applyAlignment="1">
      <alignment horizontal="center" vertical="center" shrinkToFit="1"/>
    </xf>
    <xf numFmtId="0" fontId="6" fillId="2" borderId="8" xfId="0" applyFont="1" applyFill="1" applyBorder="1" applyAlignment="1" applyProtection="1">
      <alignment horizontal="left" vertical="top" wrapText="1"/>
      <protection locked="0"/>
    </xf>
    <xf numFmtId="0" fontId="46" fillId="2" borderId="0" xfId="0" applyFont="1" applyFill="1" applyAlignment="1" applyProtection="1">
      <alignment horizontal="center"/>
      <protection locked="0"/>
    </xf>
    <xf numFmtId="0" fontId="5" fillId="0" borderId="5" xfId="0" applyFont="1" applyBorder="1" applyAlignment="1" applyProtection="1">
      <alignment horizontal="center" vertical="center" wrapText="1" shrinkToFit="1"/>
      <protection locked="0"/>
    </xf>
    <xf numFmtId="0" fontId="5" fillId="0" borderId="4" xfId="0" applyFont="1" applyBorder="1" applyProtection="1">
      <protection locked="0"/>
    </xf>
    <xf numFmtId="0" fontId="5" fillId="0" borderId="4" xfId="0" applyFont="1" applyBorder="1" applyAlignment="1" applyProtection="1">
      <alignment shrinkToFit="1"/>
      <protection locked="0"/>
    </xf>
  </cellXfs>
  <cellStyles count="2">
    <cellStyle name="จุลภาค" xfId="1" builtinId="3"/>
    <cellStyle name="ปกติ" xfId="0" builtinId="0"/>
  </cellStyles>
  <dxfs count="3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48418</xdr:colOff>
      <xdr:row>1</xdr:row>
      <xdr:rowOff>24709</xdr:rowOff>
    </xdr:from>
    <xdr:to>
      <xdr:col>12</xdr:col>
      <xdr:colOff>357401</xdr:colOff>
      <xdr:row>1</xdr:row>
      <xdr:rowOff>278853</xdr:rowOff>
    </xdr:to>
    <xdr:sp macro="" textlink="">
      <xdr:nvSpPr>
        <xdr:cNvPr id="7" name="Text Box 6">
          <a:extLst>
            <a:ext uri="{FF2B5EF4-FFF2-40B4-BE49-F238E27FC236}">
              <a16:creationId xmlns:a16="http://schemas.microsoft.com/office/drawing/2014/main" id="{D2EFAA59-1237-4938-9C1A-BDA2D203FBA6}"/>
            </a:ext>
          </a:extLst>
        </xdr:cNvPr>
        <xdr:cNvSpPr txBox="1">
          <a:spLocks noChangeArrowheads="1"/>
        </xdr:cNvSpPr>
      </xdr:nvSpPr>
      <xdr:spPr bwMode="auto">
        <a:xfrm>
          <a:off x="9084468" y="81859"/>
          <a:ext cx="1197983" cy="254144"/>
        </a:xfrm>
        <a:prstGeom prst="rect">
          <a:avLst/>
        </a:prstGeom>
        <a:noFill/>
        <a:ln w="38100" cmpd="dbl">
          <a:solidFill>
            <a:srgbClr val="000000"/>
          </a:solidFill>
          <a:prstDash val="solid"/>
          <a:miter lim="800000"/>
          <a:headEnd/>
          <a:tailEnd/>
        </a:ln>
      </xdr:spPr>
      <xdr:txBody>
        <a:bodyPr vertOverflow="clip" wrap="square" lIns="0" tIns="22860" rIns="27432" bIns="0" anchor="ctr" upright="1"/>
        <a:lstStyle/>
        <a:p>
          <a:pPr algn="ctr" rtl="1">
            <a:defRPr sz="1000"/>
          </a:pPr>
          <a:r>
            <a:rPr lang="th-TH" sz="1000" b="1" i="0" strike="noStrike">
              <a:solidFill>
                <a:schemeClr val="accent1"/>
              </a:solidFill>
              <a:latin typeface="JasmineUPC" panose="02020603050405020304" pitchFamily="18" charset="-34"/>
              <a:cs typeface="JasmineUPC" panose="02020603050405020304" pitchFamily="18" charset="-34"/>
            </a:rPr>
            <a:t>แบบฟอร์มเก็บข้อมูล</a:t>
          </a:r>
          <a:r>
            <a:rPr lang="en-US" sz="1000" b="1" i="0" strike="noStrike">
              <a:solidFill>
                <a:schemeClr val="accent1"/>
              </a:solidFill>
              <a:latin typeface="JasmineUPC" panose="02020603050405020304" pitchFamily="18" charset="-34"/>
              <a:cs typeface="JasmineUPC" panose="02020603050405020304" pitchFamily="18" charset="-34"/>
            </a:rPr>
            <a:t>HRD</a:t>
          </a:r>
          <a:endParaRPr lang="th-TH" sz="1000" b="1" i="0" strike="noStrike">
            <a:solidFill>
              <a:schemeClr val="accent1"/>
            </a:solidFill>
            <a:latin typeface="JasmineUPC" panose="02020603050405020304" pitchFamily="18" charset="-34"/>
            <a:cs typeface="JasmineUPC" panose="02020603050405020304" pitchFamily="18" charset="-34"/>
          </a:endParaRPr>
        </a:p>
      </xdr:txBody>
    </xdr:sp>
    <xdr:clientData/>
  </xdr:twoCellAnchor>
  <xdr:twoCellAnchor>
    <xdr:from>
      <xdr:col>0</xdr:col>
      <xdr:colOff>120650</xdr:colOff>
      <xdr:row>1</xdr:row>
      <xdr:rowOff>12700</xdr:rowOff>
    </xdr:from>
    <xdr:to>
      <xdr:col>1</xdr:col>
      <xdr:colOff>584200</xdr:colOff>
      <xdr:row>4</xdr:row>
      <xdr:rowOff>6350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A4E61674-71F3-488A-AA65-748849F9809E}"/>
            </a:ext>
          </a:extLst>
        </xdr:cNvPr>
        <xdr:cNvSpPr txBox="1"/>
      </xdr:nvSpPr>
      <xdr:spPr>
        <a:xfrm>
          <a:off x="120650" y="69850"/>
          <a:ext cx="704850" cy="679450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000" b="1" i="1">
              <a:solidFill>
                <a:srgbClr val="FF0000"/>
              </a:solidFill>
              <a:latin typeface="TH NiramitIT๙ " panose="02000506000000020004" pitchFamily="2" charset="-34"/>
              <a:cs typeface="TH NiramitIT๙ " panose="02000506000000020004" pitchFamily="2" charset="-34"/>
            </a:rPr>
            <a:t>*กรอกข้อมูลเฉพาะช่องขาวเท่านั้น* 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55562</xdr:colOff>
      <xdr:row>0</xdr:row>
      <xdr:rowOff>111126</xdr:rowOff>
    </xdr:from>
    <xdr:to>
      <xdr:col>2</xdr:col>
      <xdr:colOff>666750</xdr:colOff>
      <xdr:row>0</xdr:row>
      <xdr:rowOff>404814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23F3756B-EC70-47D5-AF6B-5D0080AFCB27}"/>
            </a:ext>
          </a:extLst>
        </xdr:cNvPr>
        <xdr:cNvSpPr txBox="1"/>
      </xdr:nvSpPr>
      <xdr:spPr>
        <a:xfrm>
          <a:off x="55562" y="111126"/>
          <a:ext cx="2309813" cy="293688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400" b="1" i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*โปรแกรมอัตโนมัติ ไม่ต้องกรอกข้อมูล* </a:t>
          </a:r>
        </a:p>
      </xdr:txBody>
    </xdr:sp>
    <xdr:clientData/>
  </xdr:twoCellAnchor>
  <xdr:twoCellAnchor editAs="oneCell">
    <xdr:from>
      <xdr:col>10</xdr:col>
      <xdr:colOff>587376</xdr:colOff>
      <xdr:row>0</xdr:row>
      <xdr:rowOff>95250</xdr:rowOff>
    </xdr:from>
    <xdr:to>
      <xdr:col>12</xdr:col>
      <xdr:colOff>491547</xdr:colOff>
      <xdr:row>0</xdr:row>
      <xdr:rowOff>341313</xdr:rowOff>
    </xdr:to>
    <xdr:sp macro="" textlink="">
      <xdr:nvSpPr>
        <xdr:cNvPr id="5" name="Text Box 6">
          <a:extLst>
            <a:ext uri="{FF2B5EF4-FFF2-40B4-BE49-F238E27FC236}">
              <a16:creationId xmlns:a16="http://schemas.microsoft.com/office/drawing/2014/main" id="{3D2D4C4A-BF7A-4F72-80EF-7DE7FCDC2382}"/>
            </a:ext>
          </a:extLst>
        </xdr:cNvPr>
        <xdr:cNvSpPr txBox="1">
          <a:spLocks noChangeArrowheads="1"/>
        </xdr:cNvSpPr>
      </xdr:nvSpPr>
      <xdr:spPr bwMode="auto">
        <a:xfrm>
          <a:off x="8913814" y="95250"/>
          <a:ext cx="1245608" cy="246063"/>
        </a:xfrm>
        <a:prstGeom prst="rect">
          <a:avLst/>
        </a:prstGeom>
        <a:noFill/>
        <a:ln w="38100" cmpd="dbl">
          <a:solidFill>
            <a:srgbClr val="000000"/>
          </a:solidFill>
          <a:prstDash val="solid"/>
          <a:miter lim="800000"/>
          <a:headEnd/>
          <a:tailEnd/>
        </a:ln>
      </xdr:spPr>
      <xdr:txBody>
        <a:bodyPr vertOverflow="clip" wrap="square" lIns="0" tIns="22860" rIns="27432" bIns="0" anchor="ctr" upright="1"/>
        <a:lstStyle/>
        <a:p>
          <a:pPr algn="ctr" rtl="1">
            <a:defRPr sz="1000"/>
          </a:pPr>
          <a:r>
            <a:rPr lang="th-TH" sz="1200" b="1" i="0" strike="noStrike">
              <a:solidFill>
                <a:schemeClr val="accent1"/>
              </a:solidFill>
              <a:latin typeface="JasmineUPC" panose="02020603050405020304" pitchFamily="18" charset="-34"/>
              <a:cs typeface="JasmineUPC" panose="02020603050405020304" pitchFamily="18" charset="-34"/>
            </a:rPr>
            <a:t>แบบฟอร์มสรุปผล</a:t>
          </a:r>
          <a:r>
            <a:rPr lang="en-US" sz="1200" b="1" i="0" strike="noStrike">
              <a:solidFill>
                <a:schemeClr val="accent1"/>
              </a:solidFill>
              <a:latin typeface="JasmineUPC" panose="02020603050405020304" pitchFamily="18" charset="-34"/>
              <a:cs typeface="JasmineUPC" panose="02020603050405020304" pitchFamily="18" charset="-34"/>
            </a:rPr>
            <a:t>HRD</a:t>
          </a:r>
          <a:endParaRPr lang="th-TH" sz="1200" b="1" i="0" strike="noStrike">
            <a:solidFill>
              <a:schemeClr val="accent1"/>
            </a:solidFill>
            <a:latin typeface="JasmineUPC" panose="02020603050405020304" pitchFamily="18" charset="-34"/>
            <a:cs typeface="JasmineUPC" panose="02020603050405020304" pitchFamily="18" charset="-34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O62"/>
  <sheetViews>
    <sheetView showGridLines="0" zoomScaleNormal="100" zoomScaleSheetLayoutView="90" zoomScalePageLayoutView="120" workbookViewId="0">
      <selection activeCell="B7" sqref="B7"/>
    </sheetView>
  </sheetViews>
  <sheetFormatPr defaultColWidth="9" defaultRowHeight="21.95" customHeight="1"/>
  <cols>
    <col min="1" max="1" width="3.140625" style="80" customWidth="1"/>
    <col min="2" max="2" width="19.140625" style="81" customWidth="1"/>
    <col min="3" max="3" width="14.140625" style="82" customWidth="1"/>
    <col min="4" max="4" width="8.140625" style="83" customWidth="1"/>
    <col min="5" max="5" width="25.42578125" style="82" customWidth="1"/>
    <col min="6" max="6" width="13.5703125" style="82" customWidth="1"/>
    <col min="7" max="7" width="12.42578125" style="82" customWidth="1"/>
    <col min="8" max="8" width="8.28515625" style="80" customWidth="1"/>
    <col min="9" max="9" width="7" style="82" customWidth="1"/>
    <col min="10" max="10" width="7" style="84" customWidth="1"/>
    <col min="11" max="11" width="6" style="85" customWidth="1"/>
    <col min="12" max="12" width="5.5703125" style="86" customWidth="1"/>
    <col min="13" max="13" width="5.7109375" style="87" customWidth="1"/>
    <col min="14" max="14" width="7.42578125" style="3" customWidth="1"/>
    <col min="15" max="15" width="9" style="3"/>
    <col min="16" max="16384" width="9" style="26"/>
  </cols>
  <sheetData>
    <row r="1" spans="1:15" s="12" customFormat="1" ht="4.5" customHeight="1">
      <c r="A1" s="52"/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10"/>
      <c r="O1" s="11"/>
    </row>
    <row r="2" spans="1:15" s="12" customFormat="1" ht="27.75" customHeight="1">
      <c r="A2" s="53"/>
      <c r="B2" s="54" t="s">
        <v>54</v>
      </c>
      <c r="C2" s="136" t="s">
        <v>76</v>
      </c>
      <c r="D2" s="137"/>
      <c r="E2" s="138" t="s">
        <v>79</v>
      </c>
      <c r="F2" s="138"/>
      <c r="G2" s="138"/>
      <c r="H2" s="138"/>
      <c r="I2" s="138"/>
      <c r="J2" s="138"/>
      <c r="K2" s="138"/>
      <c r="L2" s="138"/>
      <c r="M2" s="138"/>
    </row>
    <row r="3" spans="1:15" s="12" customFormat="1" ht="5.25" customHeight="1">
      <c r="A3" s="53"/>
      <c r="B3" s="55"/>
      <c r="C3" s="55" t="s">
        <v>55</v>
      </c>
      <c r="D3" s="55"/>
      <c r="E3" s="56"/>
      <c r="F3" s="56"/>
      <c r="G3" s="56"/>
      <c r="H3" s="56"/>
      <c r="I3" s="56"/>
      <c r="J3" s="57"/>
      <c r="K3" s="58"/>
      <c r="L3" s="56"/>
      <c r="M3" s="59"/>
    </row>
    <row r="4" spans="1:15" s="12" customFormat="1" ht="33" customHeight="1">
      <c r="A4" s="60"/>
      <c r="B4" s="141" t="s">
        <v>59</v>
      </c>
      <c r="C4" s="142"/>
      <c r="D4" s="100">
        <v>14</v>
      </c>
      <c r="E4" s="133" t="s">
        <v>60</v>
      </c>
      <c r="F4" s="100">
        <v>14</v>
      </c>
      <c r="G4" s="61" t="s">
        <v>47</v>
      </c>
      <c r="H4" s="115">
        <v>2567</v>
      </c>
      <c r="I4" s="112" t="s">
        <v>73</v>
      </c>
      <c r="J4" s="140" t="s">
        <v>102</v>
      </c>
      <c r="K4" s="140"/>
      <c r="L4" s="113" t="s">
        <v>45</v>
      </c>
      <c r="M4" s="114" t="s">
        <v>117</v>
      </c>
    </row>
    <row r="5" spans="1:15" s="27" customFormat="1" ht="21" customHeight="1">
      <c r="A5" s="62"/>
      <c r="B5" s="139"/>
      <c r="C5" s="139"/>
      <c r="D5" s="119"/>
      <c r="E5" s="119"/>
      <c r="F5" s="63"/>
      <c r="G5" s="64"/>
      <c r="H5" s="65"/>
      <c r="I5" s="64"/>
      <c r="J5" s="66"/>
      <c r="K5" s="67"/>
      <c r="L5" s="68"/>
      <c r="M5" s="65"/>
      <c r="N5" s="3"/>
      <c r="O5" s="3"/>
    </row>
    <row r="6" spans="1:15" s="51" customFormat="1" ht="39.75" customHeight="1">
      <c r="A6" s="69" t="s">
        <v>0</v>
      </c>
      <c r="B6" s="69" t="s">
        <v>63</v>
      </c>
      <c r="C6" s="69" t="s">
        <v>1</v>
      </c>
      <c r="D6" s="70" t="s">
        <v>3</v>
      </c>
      <c r="E6" s="69" t="s">
        <v>68</v>
      </c>
      <c r="F6" s="71" t="s">
        <v>4</v>
      </c>
      <c r="G6" s="72" t="s">
        <v>5</v>
      </c>
      <c r="H6" s="69" t="s">
        <v>2</v>
      </c>
      <c r="I6" s="105" t="s">
        <v>43</v>
      </c>
      <c r="J6" s="106" t="s">
        <v>44</v>
      </c>
      <c r="K6" s="103" t="s">
        <v>70</v>
      </c>
      <c r="L6" s="104" t="s">
        <v>50</v>
      </c>
      <c r="M6" s="73" t="s">
        <v>6</v>
      </c>
      <c r="N6" s="13"/>
      <c r="O6" s="1"/>
    </row>
    <row r="7" spans="1:15" s="124" customFormat="1" ht="21.95" customHeight="1">
      <c r="A7" s="74">
        <v>1</v>
      </c>
      <c r="B7" s="79" t="s">
        <v>82</v>
      </c>
      <c r="C7" s="76" t="s">
        <v>87</v>
      </c>
      <c r="D7" s="129" t="s">
        <v>51</v>
      </c>
      <c r="E7" s="74" t="s">
        <v>124</v>
      </c>
      <c r="F7" s="135" t="s">
        <v>127</v>
      </c>
      <c r="G7" s="76" t="s">
        <v>128</v>
      </c>
      <c r="H7" s="120" t="s">
        <v>76</v>
      </c>
      <c r="I7" s="121" t="s">
        <v>129</v>
      </c>
      <c r="J7" s="127">
        <v>3</v>
      </c>
      <c r="K7" s="122"/>
      <c r="L7" s="126" t="s">
        <v>77</v>
      </c>
      <c r="M7" s="128">
        <v>2</v>
      </c>
      <c r="N7" s="123"/>
      <c r="O7" s="123"/>
    </row>
    <row r="8" spans="1:15" s="124" customFormat="1" ht="21.95" customHeight="1">
      <c r="A8" s="74">
        <v>1</v>
      </c>
      <c r="B8" s="79" t="s">
        <v>82</v>
      </c>
      <c r="C8" s="76" t="s">
        <v>87</v>
      </c>
      <c r="D8" s="129" t="s">
        <v>51</v>
      </c>
      <c r="E8" s="197" t="s">
        <v>125</v>
      </c>
      <c r="F8" s="132" t="s">
        <v>126</v>
      </c>
      <c r="G8" s="76" t="s">
        <v>128</v>
      </c>
      <c r="H8" s="120" t="s">
        <v>76</v>
      </c>
      <c r="I8" s="121" t="s">
        <v>129</v>
      </c>
      <c r="J8" s="127">
        <v>3</v>
      </c>
      <c r="K8" s="122"/>
      <c r="L8" s="126" t="s">
        <v>77</v>
      </c>
      <c r="M8" s="128">
        <v>2</v>
      </c>
      <c r="N8" s="123"/>
      <c r="O8" s="123"/>
    </row>
    <row r="9" spans="1:15" s="124" customFormat="1" ht="21.95" customHeight="1">
      <c r="A9" s="75">
        <v>2</v>
      </c>
      <c r="B9" s="130" t="s">
        <v>85</v>
      </c>
      <c r="C9" s="76" t="s">
        <v>86</v>
      </c>
      <c r="D9" s="129" t="s">
        <v>51</v>
      </c>
      <c r="E9" s="75" t="s">
        <v>124</v>
      </c>
      <c r="F9" s="135" t="s">
        <v>127</v>
      </c>
      <c r="G9" s="76" t="s">
        <v>128</v>
      </c>
      <c r="H9" s="120" t="s">
        <v>76</v>
      </c>
      <c r="I9" s="121" t="s">
        <v>129</v>
      </c>
      <c r="J9" s="127">
        <v>3</v>
      </c>
      <c r="K9" s="125"/>
      <c r="L9" s="126" t="s">
        <v>77</v>
      </c>
      <c r="M9" s="128">
        <v>2</v>
      </c>
      <c r="N9" s="123"/>
      <c r="O9" s="123"/>
    </row>
    <row r="10" spans="1:15" s="124" customFormat="1" ht="21.95" customHeight="1">
      <c r="A10" s="74">
        <v>2</v>
      </c>
      <c r="B10" s="130" t="s">
        <v>85</v>
      </c>
      <c r="C10" s="76" t="s">
        <v>86</v>
      </c>
      <c r="D10" s="129" t="s">
        <v>51</v>
      </c>
      <c r="E10" s="75" t="s">
        <v>125</v>
      </c>
      <c r="F10" s="132" t="s">
        <v>126</v>
      </c>
      <c r="G10" s="76" t="s">
        <v>128</v>
      </c>
      <c r="H10" s="120" t="s">
        <v>76</v>
      </c>
      <c r="I10" s="121" t="s">
        <v>129</v>
      </c>
      <c r="J10" s="127">
        <v>3</v>
      </c>
      <c r="K10" s="125"/>
      <c r="L10" s="126" t="s">
        <v>77</v>
      </c>
      <c r="M10" s="128">
        <v>2</v>
      </c>
      <c r="N10" s="123"/>
      <c r="O10" s="123"/>
    </row>
    <row r="11" spans="1:15" s="124" customFormat="1" ht="21.95" customHeight="1">
      <c r="A11" s="74">
        <v>3</v>
      </c>
      <c r="B11" s="130" t="s">
        <v>80</v>
      </c>
      <c r="C11" s="76" t="s">
        <v>81</v>
      </c>
      <c r="D11" s="129" t="s">
        <v>51</v>
      </c>
      <c r="E11" s="75" t="s">
        <v>124</v>
      </c>
      <c r="F11" s="135" t="s">
        <v>127</v>
      </c>
      <c r="G11" s="76" t="s">
        <v>128</v>
      </c>
      <c r="H11" s="120" t="s">
        <v>76</v>
      </c>
      <c r="I11" s="121" t="s">
        <v>129</v>
      </c>
      <c r="J11" s="127">
        <v>3</v>
      </c>
      <c r="K11" s="125"/>
      <c r="L11" s="126" t="s">
        <v>77</v>
      </c>
      <c r="M11" s="128">
        <v>2</v>
      </c>
      <c r="N11" s="123"/>
      <c r="O11" s="123"/>
    </row>
    <row r="12" spans="1:15" s="124" customFormat="1" ht="21.95" customHeight="1">
      <c r="A12" s="74">
        <v>3</v>
      </c>
      <c r="B12" s="130" t="s">
        <v>80</v>
      </c>
      <c r="C12" s="76" t="s">
        <v>81</v>
      </c>
      <c r="D12" s="129" t="s">
        <v>51</v>
      </c>
      <c r="E12" s="75" t="s">
        <v>125</v>
      </c>
      <c r="F12" s="132" t="s">
        <v>126</v>
      </c>
      <c r="G12" s="76" t="s">
        <v>128</v>
      </c>
      <c r="H12" s="120" t="s">
        <v>76</v>
      </c>
      <c r="I12" s="121" t="s">
        <v>129</v>
      </c>
      <c r="J12" s="127">
        <v>3</v>
      </c>
      <c r="K12" s="125"/>
      <c r="L12" s="126" t="s">
        <v>77</v>
      </c>
      <c r="M12" s="128">
        <v>2</v>
      </c>
      <c r="N12" s="123"/>
      <c r="O12" s="123"/>
    </row>
    <row r="13" spans="1:15" s="124" customFormat="1" ht="21.95" customHeight="1">
      <c r="A13" s="75">
        <v>4</v>
      </c>
      <c r="B13" s="130" t="s">
        <v>98</v>
      </c>
      <c r="C13" s="76" t="s">
        <v>99</v>
      </c>
      <c r="D13" s="76" t="s">
        <v>51</v>
      </c>
      <c r="E13" s="75" t="s">
        <v>124</v>
      </c>
      <c r="F13" s="135" t="s">
        <v>127</v>
      </c>
      <c r="G13" s="76" t="s">
        <v>128</v>
      </c>
      <c r="H13" s="120" t="s">
        <v>76</v>
      </c>
      <c r="I13" s="121" t="s">
        <v>129</v>
      </c>
      <c r="J13" s="127">
        <v>3</v>
      </c>
      <c r="K13" s="125"/>
      <c r="L13" s="126" t="s">
        <v>77</v>
      </c>
      <c r="M13" s="128">
        <v>2</v>
      </c>
      <c r="N13" s="123"/>
      <c r="O13" s="123"/>
    </row>
    <row r="14" spans="1:15" s="124" customFormat="1" ht="21.95" customHeight="1">
      <c r="A14" s="74">
        <v>4</v>
      </c>
      <c r="B14" s="130" t="s">
        <v>98</v>
      </c>
      <c r="C14" s="76" t="s">
        <v>99</v>
      </c>
      <c r="D14" s="76" t="s">
        <v>51</v>
      </c>
      <c r="E14" s="75" t="s">
        <v>125</v>
      </c>
      <c r="F14" s="132" t="s">
        <v>126</v>
      </c>
      <c r="G14" s="76" t="s">
        <v>128</v>
      </c>
      <c r="H14" s="120" t="s">
        <v>76</v>
      </c>
      <c r="I14" s="121" t="s">
        <v>129</v>
      </c>
      <c r="J14" s="127">
        <v>3</v>
      </c>
      <c r="K14" s="122"/>
      <c r="L14" s="126" t="s">
        <v>77</v>
      </c>
      <c r="M14" s="128">
        <v>2</v>
      </c>
      <c r="N14" s="123"/>
      <c r="O14" s="123"/>
    </row>
    <row r="15" spans="1:15" s="124" customFormat="1" ht="21.95" customHeight="1">
      <c r="A15" s="74">
        <v>5</v>
      </c>
      <c r="B15" s="79" t="s">
        <v>118</v>
      </c>
      <c r="C15" s="76" t="s">
        <v>81</v>
      </c>
      <c r="D15" s="76" t="s">
        <v>51</v>
      </c>
      <c r="E15" s="75" t="s">
        <v>124</v>
      </c>
      <c r="F15" s="135" t="s">
        <v>127</v>
      </c>
      <c r="G15" s="76" t="s">
        <v>128</v>
      </c>
      <c r="H15" s="120" t="s">
        <v>76</v>
      </c>
      <c r="I15" s="121" t="s">
        <v>129</v>
      </c>
      <c r="J15" s="127">
        <v>3</v>
      </c>
      <c r="K15" s="122"/>
      <c r="L15" s="126" t="s">
        <v>77</v>
      </c>
      <c r="M15" s="128">
        <v>2</v>
      </c>
      <c r="N15" s="123"/>
      <c r="O15" s="123"/>
    </row>
    <row r="16" spans="1:15" s="124" customFormat="1" ht="21.95" customHeight="1">
      <c r="A16" s="74">
        <v>5</v>
      </c>
      <c r="B16" s="79" t="s">
        <v>118</v>
      </c>
      <c r="C16" s="76" t="s">
        <v>81</v>
      </c>
      <c r="D16" s="76" t="s">
        <v>51</v>
      </c>
      <c r="E16" s="75" t="s">
        <v>125</v>
      </c>
      <c r="F16" s="132" t="s">
        <v>126</v>
      </c>
      <c r="G16" s="76" t="s">
        <v>128</v>
      </c>
      <c r="H16" s="120" t="s">
        <v>76</v>
      </c>
      <c r="I16" s="121" t="s">
        <v>129</v>
      </c>
      <c r="J16" s="127">
        <v>3</v>
      </c>
      <c r="K16" s="122"/>
      <c r="L16" s="126" t="s">
        <v>77</v>
      </c>
      <c r="M16" s="128">
        <v>2</v>
      </c>
      <c r="N16" s="123"/>
      <c r="O16" s="123"/>
    </row>
    <row r="17" spans="1:15" s="124" customFormat="1" ht="21.95" customHeight="1">
      <c r="A17" s="75">
        <v>6</v>
      </c>
      <c r="B17" s="79" t="s">
        <v>83</v>
      </c>
      <c r="C17" s="76" t="s">
        <v>87</v>
      </c>
      <c r="D17" s="76" t="s">
        <v>51</v>
      </c>
      <c r="E17" s="75" t="s">
        <v>124</v>
      </c>
      <c r="F17" s="135" t="s">
        <v>127</v>
      </c>
      <c r="G17" s="76" t="s">
        <v>128</v>
      </c>
      <c r="H17" s="120" t="s">
        <v>76</v>
      </c>
      <c r="I17" s="121" t="s">
        <v>129</v>
      </c>
      <c r="J17" s="127">
        <v>3</v>
      </c>
      <c r="K17" s="122"/>
      <c r="L17" s="126" t="s">
        <v>77</v>
      </c>
      <c r="M17" s="128">
        <v>2</v>
      </c>
      <c r="N17" s="123"/>
      <c r="O17" s="123"/>
    </row>
    <row r="18" spans="1:15" s="124" customFormat="1" ht="21.95" customHeight="1">
      <c r="A18" s="74">
        <v>6</v>
      </c>
      <c r="B18" s="79" t="s">
        <v>83</v>
      </c>
      <c r="C18" s="76" t="s">
        <v>87</v>
      </c>
      <c r="D18" s="76" t="s">
        <v>51</v>
      </c>
      <c r="E18" s="75" t="s">
        <v>125</v>
      </c>
      <c r="F18" s="132" t="s">
        <v>126</v>
      </c>
      <c r="G18" s="76" t="s">
        <v>128</v>
      </c>
      <c r="H18" s="120" t="s">
        <v>76</v>
      </c>
      <c r="I18" s="121" t="s">
        <v>129</v>
      </c>
      <c r="J18" s="127">
        <v>3</v>
      </c>
      <c r="K18" s="122"/>
      <c r="L18" s="126" t="s">
        <v>77</v>
      </c>
      <c r="M18" s="128">
        <v>2</v>
      </c>
      <c r="N18" s="123"/>
      <c r="O18" s="123"/>
    </row>
    <row r="19" spans="1:15" s="124" customFormat="1" ht="21.95" customHeight="1">
      <c r="A19" s="74">
        <v>7</v>
      </c>
      <c r="B19" s="79" t="s">
        <v>97</v>
      </c>
      <c r="C19" s="76" t="s">
        <v>87</v>
      </c>
      <c r="D19" s="129" t="s">
        <v>51</v>
      </c>
      <c r="E19" s="75" t="s">
        <v>124</v>
      </c>
      <c r="F19" s="132" t="s">
        <v>127</v>
      </c>
      <c r="G19" s="76" t="s">
        <v>128</v>
      </c>
      <c r="H19" s="120" t="s">
        <v>76</v>
      </c>
      <c r="I19" s="121" t="s">
        <v>129</v>
      </c>
      <c r="J19" s="127">
        <v>3</v>
      </c>
      <c r="K19" s="122"/>
      <c r="L19" s="126" t="s">
        <v>77</v>
      </c>
      <c r="M19" s="128">
        <v>2</v>
      </c>
      <c r="N19" s="123"/>
      <c r="O19" s="123"/>
    </row>
    <row r="20" spans="1:15" s="124" customFormat="1" ht="21.95" customHeight="1">
      <c r="A20" s="74">
        <v>7</v>
      </c>
      <c r="B20" s="79" t="s">
        <v>97</v>
      </c>
      <c r="C20" s="76" t="s">
        <v>87</v>
      </c>
      <c r="D20" s="129" t="s">
        <v>51</v>
      </c>
      <c r="E20" s="75" t="s">
        <v>125</v>
      </c>
      <c r="F20" s="132" t="s">
        <v>126</v>
      </c>
      <c r="G20" s="76" t="s">
        <v>128</v>
      </c>
      <c r="H20" s="120" t="s">
        <v>76</v>
      </c>
      <c r="I20" s="121" t="s">
        <v>129</v>
      </c>
      <c r="J20" s="127">
        <v>3</v>
      </c>
      <c r="K20" s="122"/>
      <c r="L20" s="126" t="s">
        <v>77</v>
      </c>
      <c r="M20" s="128">
        <v>2</v>
      </c>
      <c r="N20" s="123"/>
      <c r="O20" s="123"/>
    </row>
    <row r="21" spans="1:15" s="124" customFormat="1" ht="21.95" customHeight="1">
      <c r="A21" s="75">
        <v>8</v>
      </c>
      <c r="B21" s="79" t="s">
        <v>88</v>
      </c>
      <c r="C21" s="76" t="s">
        <v>89</v>
      </c>
      <c r="D21" s="129" t="s">
        <v>51</v>
      </c>
      <c r="E21" s="75" t="s">
        <v>124</v>
      </c>
      <c r="F21" s="135" t="s">
        <v>127</v>
      </c>
      <c r="G21" s="76" t="s">
        <v>128</v>
      </c>
      <c r="H21" s="120" t="s">
        <v>76</v>
      </c>
      <c r="I21" s="121" t="s">
        <v>129</v>
      </c>
      <c r="J21" s="127">
        <v>3</v>
      </c>
      <c r="K21" s="122"/>
      <c r="L21" s="126" t="s">
        <v>77</v>
      </c>
      <c r="M21" s="128">
        <v>2</v>
      </c>
      <c r="N21" s="123"/>
      <c r="O21" s="123"/>
    </row>
    <row r="22" spans="1:15" s="124" customFormat="1" ht="21.95" customHeight="1">
      <c r="A22" s="74">
        <v>8</v>
      </c>
      <c r="B22" s="79" t="s">
        <v>88</v>
      </c>
      <c r="C22" s="76" t="s">
        <v>89</v>
      </c>
      <c r="D22" s="129" t="s">
        <v>51</v>
      </c>
      <c r="E22" s="75" t="s">
        <v>125</v>
      </c>
      <c r="F22" s="132" t="s">
        <v>126</v>
      </c>
      <c r="G22" s="76" t="s">
        <v>128</v>
      </c>
      <c r="H22" s="120" t="s">
        <v>76</v>
      </c>
      <c r="I22" s="121" t="s">
        <v>129</v>
      </c>
      <c r="J22" s="127">
        <v>3</v>
      </c>
      <c r="K22" s="122"/>
      <c r="L22" s="126" t="s">
        <v>77</v>
      </c>
      <c r="M22" s="128">
        <v>2</v>
      </c>
      <c r="N22" s="123"/>
      <c r="O22" s="123"/>
    </row>
    <row r="23" spans="1:15" s="124" customFormat="1" ht="21.95" customHeight="1">
      <c r="A23" s="74">
        <v>9</v>
      </c>
      <c r="B23" s="79" t="s">
        <v>100</v>
      </c>
      <c r="C23" s="76" t="s">
        <v>101</v>
      </c>
      <c r="D23" s="76" t="s">
        <v>51</v>
      </c>
      <c r="E23" s="75" t="s">
        <v>124</v>
      </c>
      <c r="F23" s="135" t="s">
        <v>127</v>
      </c>
      <c r="G23" s="76" t="s">
        <v>128</v>
      </c>
      <c r="H23" s="120" t="s">
        <v>76</v>
      </c>
      <c r="I23" s="121" t="s">
        <v>129</v>
      </c>
      <c r="J23" s="127">
        <v>3</v>
      </c>
      <c r="K23" s="125"/>
      <c r="L23" s="126" t="s">
        <v>77</v>
      </c>
      <c r="M23" s="128">
        <v>2</v>
      </c>
      <c r="N23" s="123"/>
      <c r="O23" s="123"/>
    </row>
    <row r="24" spans="1:15" s="124" customFormat="1" ht="21.95" customHeight="1">
      <c r="A24" s="74">
        <v>9</v>
      </c>
      <c r="B24" s="79" t="s">
        <v>100</v>
      </c>
      <c r="C24" s="76" t="s">
        <v>101</v>
      </c>
      <c r="D24" s="76" t="s">
        <v>51</v>
      </c>
      <c r="E24" s="75" t="s">
        <v>125</v>
      </c>
      <c r="F24" s="132" t="s">
        <v>126</v>
      </c>
      <c r="G24" s="76" t="s">
        <v>128</v>
      </c>
      <c r="H24" s="120" t="s">
        <v>76</v>
      </c>
      <c r="I24" s="121" t="s">
        <v>129</v>
      </c>
      <c r="J24" s="127">
        <v>3</v>
      </c>
      <c r="K24" s="125"/>
      <c r="L24" s="126" t="s">
        <v>77</v>
      </c>
      <c r="M24" s="128">
        <v>2</v>
      </c>
      <c r="N24" s="123"/>
      <c r="O24" s="123"/>
    </row>
    <row r="25" spans="1:15" s="124" customFormat="1" ht="21.95" customHeight="1">
      <c r="A25" s="75">
        <v>10</v>
      </c>
      <c r="B25" s="79" t="s">
        <v>119</v>
      </c>
      <c r="C25" s="76" t="s">
        <v>101</v>
      </c>
      <c r="D25" s="76" t="s">
        <v>51</v>
      </c>
      <c r="E25" s="75" t="s">
        <v>124</v>
      </c>
      <c r="F25" s="135" t="s">
        <v>127</v>
      </c>
      <c r="G25" s="76" t="s">
        <v>128</v>
      </c>
      <c r="H25" s="120" t="s">
        <v>76</v>
      </c>
      <c r="I25" s="121" t="s">
        <v>129</v>
      </c>
      <c r="J25" s="127">
        <v>3</v>
      </c>
      <c r="K25" s="125"/>
      <c r="L25" s="126" t="s">
        <v>77</v>
      </c>
      <c r="M25" s="128">
        <v>2</v>
      </c>
      <c r="N25" s="123"/>
      <c r="O25" s="123"/>
    </row>
    <row r="26" spans="1:15" s="124" customFormat="1" ht="21.95" customHeight="1">
      <c r="A26" s="74">
        <v>10</v>
      </c>
      <c r="B26" s="79" t="s">
        <v>119</v>
      </c>
      <c r="C26" s="76" t="s">
        <v>101</v>
      </c>
      <c r="D26" s="76" t="s">
        <v>51</v>
      </c>
      <c r="E26" s="75" t="s">
        <v>125</v>
      </c>
      <c r="F26" s="132" t="s">
        <v>126</v>
      </c>
      <c r="G26" s="76" t="s">
        <v>128</v>
      </c>
      <c r="H26" s="120" t="s">
        <v>76</v>
      </c>
      <c r="I26" s="121" t="s">
        <v>129</v>
      </c>
      <c r="J26" s="127">
        <v>3</v>
      </c>
      <c r="K26" s="125"/>
      <c r="L26" s="126" t="s">
        <v>77</v>
      </c>
      <c r="M26" s="128">
        <v>2</v>
      </c>
      <c r="N26" s="123"/>
      <c r="O26" s="123"/>
    </row>
    <row r="27" spans="1:15" s="124" customFormat="1" ht="21.95" customHeight="1">
      <c r="A27" s="74">
        <v>11</v>
      </c>
      <c r="B27" s="79" t="s">
        <v>103</v>
      </c>
      <c r="C27" s="76" t="s">
        <v>104</v>
      </c>
      <c r="D27" s="76" t="s">
        <v>51</v>
      </c>
      <c r="E27" s="75" t="s">
        <v>124</v>
      </c>
      <c r="F27" s="135" t="s">
        <v>127</v>
      </c>
      <c r="G27" s="76" t="s">
        <v>128</v>
      </c>
      <c r="H27" s="120" t="s">
        <v>76</v>
      </c>
      <c r="I27" s="121" t="s">
        <v>129</v>
      </c>
      <c r="J27" s="127">
        <v>3</v>
      </c>
      <c r="K27" s="125"/>
      <c r="L27" s="126" t="s">
        <v>77</v>
      </c>
      <c r="M27" s="128">
        <v>2</v>
      </c>
      <c r="N27" s="123"/>
      <c r="O27" s="123"/>
    </row>
    <row r="28" spans="1:15" s="124" customFormat="1" ht="21.95" customHeight="1">
      <c r="A28" s="74">
        <v>11</v>
      </c>
      <c r="B28" s="79" t="s">
        <v>103</v>
      </c>
      <c r="C28" s="76" t="s">
        <v>104</v>
      </c>
      <c r="D28" s="76" t="s">
        <v>51</v>
      </c>
      <c r="E28" s="75" t="s">
        <v>125</v>
      </c>
      <c r="F28" s="132" t="s">
        <v>126</v>
      </c>
      <c r="G28" s="76" t="s">
        <v>128</v>
      </c>
      <c r="H28" s="120" t="s">
        <v>76</v>
      </c>
      <c r="I28" s="121" t="s">
        <v>129</v>
      </c>
      <c r="J28" s="127">
        <v>3</v>
      </c>
      <c r="K28" s="122"/>
      <c r="L28" s="126" t="s">
        <v>77</v>
      </c>
      <c r="M28" s="128">
        <v>2</v>
      </c>
      <c r="N28" s="123"/>
      <c r="O28" s="123"/>
    </row>
    <row r="29" spans="1:15" s="124" customFormat="1" ht="21.95" customHeight="1">
      <c r="A29" s="75">
        <v>12</v>
      </c>
      <c r="B29" s="79" t="s">
        <v>105</v>
      </c>
      <c r="C29" s="76" t="s">
        <v>106</v>
      </c>
      <c r="D29" s="76" t="s">
        <v>51</v>
      </c>
      <c r="E29" s="75" t="s">
        <v>124</v>
      </c>
      <c r="F29" s="135" t="s">
        <v>127</v>
      </c>
      <c r="G29" s="76" t="s">
        <v>128</v>
      </c>
      <c r="H29" s="120" t="s">
        <v>76</v>
      </c>
      <c r="I29" s="121" t="s">
        <v>129</v>
      </c>
      <c r="J29" s="127">
        <v>3</v>
      </c>
      <c r="K29" s="122"/>
      <c r="L29" s="126" t="s">
        <v>77</v>
      </c>
      <c r="M29" s="128">
        <v>2</v>
      </c>
      <c r="N29" s="123"/>
      <c r="O29" s="123"/>
    </row>
    <row r="30" spans="1:15" s="124" customFormat="1" ht="21.95" customHeight="1">
      <c r="A30" s="74">
        <v>12</v>
      </c>
      <c r="B30" s="79" t="s">
        <v>105</v>
      </c>
      <c r="C30" s="76" t="s">
        <v>106</v>
      </c>
      <c r="D30" s="76" t="s">
        <v>51</v>
      </c>
      <c r="E30" s="75" t="s">
        <v>125</v>
      </c>
      <c r="F30" s="132" t="s">
        <v>126</v>
      </c>
      <c r="G30" s="76" t="s">
        <v>128</v>
      </c>
      <c r="H30" s="120" t="s">
        <v>76</v>
      </c>
      <c r="I30" s="121" t="s">
        <v>129</v>
      </c>
      <c r="J30" s="127">
        <v>3</v>
      </c>
      <c r="K30" s="122"/>
      <c r="L30" s="126" t="s">
        <v>77</v>
      </c>
      <c r="M30" s="128">
        <v>2</v>
      </c>
      <c r="N30" s="123"/>
      <c r="O30" s="123"/>
    </row>
    <row r="31" spans="1:15" s="124" customFormat="1" ht="21.95" customHeight="1">
      <c r="A31" s="74">
        <v>13</v>
      </c>
      <c r="B31" s="79" t="s">
        <v>120</v>
      </c>
      <c r="C31" s="76" t="s">
        <v>104</v>
      </c>
      <c r="D31" s="76" t="s">
        <v>51</v>
      </c>
      <c r="E31" s="75" t="s">
        <v>124</v>
      </c>
      <c r="F31" s="135" t="s">
        <v>127</v>
      </c>
      <c r="G31" s="76" t="s">
        <v>128</v>
      </c>
      <c r="H31" s="120" t="s">
        <v>76</v>
      </c>
      <c r="I31" s="121" t="s">
        <v>129</v>
      </c>
      <c r="J31" s="127">
        <v>3</v>
      </c>
      <c r="K31" s="122"/>
      <c r="L31" s="126" t="s">
        <v>77</v>
      </c>
      <c r="M31" s="128">
        <v>2</v>
      </c>
      <c r="N31" s="123"/>
      <c r="O31" s="123"/>
    </row>
    <row r="32" spans="1:15" s="124" customFormat="1" ht="21.95" customHeight="1">
      <c r="A32" s="74">
        <v>13</v>
      </c>
      <c r="B32" s="79" t="s">
        <v>120</v>
      </c>
      <c r="C32" s="76" t="s">
        <v>104</v>
      </c>
      <c r="D32" s="76" t="s">
        <v>51</v>
      </c>
      <c r="E32" s="75" t="s">
        <v>125</v>
      </c>
      <c r="F32" s="132" t="s">
        <v>126</v>
      </c>
      <c r="G32" s="76" t="s">
        <v>128</v>
      </c>
      <c r="H32" s="120" t="s">
        <v>76</v>
      </c>
      <c r="I32" s="121" t="s">
        <v>129</v>
      </c>
      <c r="J32" s="127">
        <v>3</v>
      </c>
      <c r="K32" s="122"/>
      <c r="L32" s="126" t="s">
        <v>77</v>
      </c>
      <c r="M32" s="128">
        <v>2</v>
      </c>
      <c r="N32" s="123"/>
      <c r="O32" s="123"/>
    </row>
    <row r="33" spans="1:15" s="124" customFormat="1" ht="21.95" customHeight="1">
      <c r="A33" s="75">
        <v>14</v>
      </c>
      <c r="B33" s="79" t="s">
        <v>107</v>
      </c>
      <c r="C33" s="76" t="s">
        <v>108</v>
      </c>
      <c r="D33" s="129" t="s">
        <v>109</v>
      </c>
      <c r="E33" s="75" t="s">
        <v>124</v>
      </c>
      <c r="F33" s="135" t="s">
        <v>127</v>
      </c>
      <c r="G33" s="76" t="s">
        <v>128</v>
      </c>
      <c r="H33" s="120" t="s">
        <v>76</v>
      </c>
      <c r="I33" s="121" t="s">
        <v>129</v>
      </c>
      <c r="J33" s="127">
        <v>3</v>
      </c>
      <c r="K33" s="125"/>
      <c r="L33" s="126" t="s">
        <v>77</v>
      </c>
      <c r="M33" s="128">
        <v>2</v>
      </c>
      <c r="N33" s="123"/>
      <c r="O33" s="123"/>
    </row>
    <row r="34" spans="1:15" s="124" customFormat="1" ht="21.95" customHeight="1">
      <c r="A34" s="74">
        <v>14</v>
      </c>
      <c r="B34" s="79" t="s">
        <v>107</v>
      </c>
      <c r="C34" s="76" t="s">
        <v>108</v>
      </c>
      <c r="D34" s="129" t="s">
        <v>109</v>
      </c>
      <c r="E34" s="75" t="s">
        <v>125</v>
      </c>
      <c r="F34" s="132" t="s">
        <v>126</v>
      </c>
      <c r="G34" s="76" t="s">
        <v>128</v>
      </c>
      <c r="H34" s="120" t="s">
        <v>76</v>
      </c>
      <c r="I34" s="121" t="s">
        <v>129</v>
      </c>
      <c r="J34" s="127">
        <v>3</v>
      </c>
      <c r="K34" s="125"/>
      <c r="L34" s="126" t="s">
        <v>77</v>
      </c>
      <c r="M34" s="128">
        <v>2</v>
      </c>
      <c r="N34" s="123"/>
      <c r="O34" s="123"/>
    </row>
    <row r="35" spans="1:15" s="124" customFormat="1" ht="21.95" customHeight="1">
      <c r="A35" s="74">
        <v>15</v>
      </c>
      <c r="B35" s="79" t="s">
        <v>110</v>
      </c>
      <c r="C35" s="76" t="s">
        <v>96</v>
      </c>
      <c r="D35" s="129" t="s">
        <v>66</v>
      </c>
      <c r="E35" s="75" t="s">
        <v>124</v>
      </c>
      <c r="F35" s="135" t="s">
        <v>127</v>
      </c>
      <c r="G35" s="76" t="s">
        <v>128</v>
      </c>
      <c r="H35" s="120" t="s">
        <v>76</v>
      </c>
      <c r="I35" s="121" t="s">
        <v>129</v>
      </c>
      <c r="J35" s="127">
        <v>3</v>
      </c>
      <c r="K35" s="125"/>
      <c r="L35" s="126" t="s">
        <v>77</v>
      </c>
      <c r="M35" s="128">
        <v>2</v>
      </c>
      <c r="N35" s="123"/>
      <c r="O35" s="123"/>
    </row>
    <row r="36" spans="1:15" s="124" customFormat="1" ht="21.95" customHeight="1">
      <c r="A36" s="74">
        <v>15</v>
      </c>
      <c r="B36" s="79" t="s">
        <v>110</v>
      </c>
      <c r="C36" s="76" t="s">
        <v>96</v>
      </c>
      <c r="D36" s="129" t="s">
        <v>66</v>
      </c>
      <c r="E36" s="75" t="s">
        <v>125</v>
      </c>
      <c r="F36" s="132" t="s">
        <v>126</v>
      </c>
      <c r="G36" s="76" t="s">
        <v>128</v>
      </c>
      <c r="H36" s="120" t="s">
        <v>76</v>
      </c>
      <c r="I36" s="121" t="s">
        <v>129</v>
      </c>
      <c r="J36" s="127">
        <v>3</v>
      </c>
      <c r="K36" s="125"/>
      <c r="L36" s="126" t="s">
        <v>77</v>
      </c>
      <c r="M36" s="128">
        <v>2</v>
      </c>
      <c r="N36" s="123"/>
      <c r="O36" s="123"/>
    </row>
    <row r="37" spans="1:15" s="124" customFormat="1" ht="21.95" customHeight="1">
      <c r="A37" s="75">
        <v>16</v>
      </c>
      <c r="B37" s="134" t="s">
        <v>90</v>
      </c>
      <c r="C37" s="76" t="s">
        <v>91</v>
      </c>
      <c r="D37" s="129" t="s">
        <v>66</v>
      </c>
      <c r="E37" s="75" t="s">
        <v>124</v>
      </c>
      <c r="F37" s="135" t="s">
        <v>127</v>
      </c>
      <c r="G37" s="76" t="s">
        <v>128</v>
      </c>
      <c r="H37" s="120" t="s">
        <v>76</v>
      </c>
      <c r="I37" s="121" t="s">
        <v>129</v>
      </c>
      <c r="J37" s="127">
        <v>3</v>
      </c>
      <c r="K37" s="125"/>
      <c r="L37" s="126" t="s">
        <v>77</v>
      </c>
      <c r="M37" s="128">
        <v>2</v>
      </c>
      <c r="N37" s="123"/>
      <c r="O37" s="123"/>
    </row>
    <row r="38" spans="1:15" s="124" customFormat="1" ht="21.95" customHeight="1">
      <c r="A38" s="75">
        <v>16</v>
      </c>
      <c r="B38" s="134" t="s">
        <v>90</v>
      </c>
      <c r="C38" s="76" t="s">
        <v>91</v>
      </c>
      <c r="D38" s="129" t="s">
        <v>66</v>
      </c>
      <c r="E38" s="75" t="s">
        <v>125</v>
      </c>
      <c r="F38" s="132" t="s">
        <v>126</v>
      </c>
      <c r="G38" s="76" t="s">
        <v>128</v>
      </c>
      <c r="H38" s="120" t="s">
        <v>76</v>
      </c>
      <c r="I38" s="121" t="s">
        <v>129</v>
      </c>
      <c r="J38" s="127">
        <v>3</v>
      </c>
      <c r="K38" s="125"/>
      <c r="L38" s="126" t="s">
        <v>77</v>
      </c>
      <c r="M38" s="128">
        <v>2</v>
      </c>
      <c r="N38" s="123"/>
      <c r="O38" s="123"/>
    </row>
    <row r="39" spans="1:15" s="124" customFormat="1" ht="21.95" customHeight="1">
      <c r="A39" s="74">
        <v>17</v>
      </c>
      <c r="B39" s="131" t="s">
        <v>92</v>
      </c>
      <c r="C39" s="76" t="s">
        <v>93</v>
      </c>
      <c r="D39" s="76" t="s">
        <v>66</v>
      </c>
      <c r="E39" s="75" t="s">
        <v>124</v>
      </c>
      <c r="F39" s="135" t="s">
        <v>127</v>
      </c>
      <c r="G39" s="76" t="s">
        <v>128</v>
      </c>
      <c r="H39" s="120" t="s">
        <v>76</v>
      </c>
      <c r="I39" s="121" t="s">
        <v>129</v>
      </c>
      <c r="J39" s="127">
        <v>3</v>
      </c>
      <c r="K39" s="125"/>
      <c r="L39" s="126" t="s">
        <v>77</v>
      </c>
      <c r="M39" s="128">
        <v>2</v>
      </c>
      <c r="N39" s="123"/>
      <c r="O39" s="123"/>
    </row>
    <row r="40" spans="1:15" s="124" customFormat="1" ht="21.95" customHeight="1">
      <c r="A40" s="74">
        <v>17</v>
      </c>
      <c r="B40" s="131" t="s">
        <v>92</v>
      </c>
      <c r="C40" s="76" t="s">
        <v>93</v>
      </c>
      <c r="D40" s="76" t="s">
        <v>66</v>
      </c>
      <c r="E40" s="75" t="s">
        <v>125</v>
      </c>
      <c r="F40" s="132" t="s">
        <v>126</v>
      </c>
      <c r="G40" s="76" t="s">
        <v>128</v>
      </c>
      <c r="H40" s="120" t="s">
        <v>76</v>
      </c>
      <c r="I40" s="121" t="s">
        <v>129</v>
      </c>
      <c r="J40" s="127">
        <v>3</v>
      </c>
      <c r="K40" s="125"/>
      <c r="L40" s="126" t="s">
        <v>77</v>
      </c>
      <c r="M40" s="128">
        <v>2</v>
      </c>
      <c r="N40" s="123"/>
      <c r="O40" s="123"/>
    </row>
    <row r="41" spans="1:15" s="124" customFormat="1" ht="21.95" customHeight="1">
      <c r="A41" s="75">
        <v>18</v>
      </c>
      <c r="B41" s="131" t="s">
        <v>121</v>
      </c>
      <c r="C41" s="76" t="s">
        <v>93</v>
      </c>
      <c r="D41" s="76" t="s">
        <v>66</v>
      </c>
      <c r="E41" s="75" t="s">
        <v>124</v>
      </c>
      <c r="F41" s="135" t="s">
        <v>127</v>
      </c>
      <c r="G41" s="76" t="s">
        <v>128</v>
      </c>
      <c r="H41" s="120" t="s">
        <v>76</v>
      </c>
      <c r="I41" s="121" t="s">
        <v>129</v>
      </c>
      <c r="J41" s="127">
        <v>3</v>
      </c>
      <c r="K41" s="125"/>
      <c r="L41" s="126" t="s">
        <v>77</v>
      </c>
      <c r="M41" s="128">
        <v>2</v>
      </c>
      <c r="N41" s="123"/>
      <c r="O41" s="123"/>
    </row>
    <row r="42" spans="1:15" s="124" customFormat="1" ht="21.95" customHeight="1">
      <c r="A42" s="74">
        <v>18</v>
      </c>
      <c r="B42" s="131" t="s">
        <v>121</v>
      </c>
      <c r="C42" s="76" t="s">
        <v>93</v>
      </c>
      <c r="D42" s="76" t="s">
        <v>66</v>
      </c>
      <c r="E42" s="75" t="s">
        <v>125</v>
      </c>
      <c r="F42" s="132" t="s">
        <v>126</v>
      </c>
      <c r="G42" s="76" t="s">
        <v>128</v>
      </c>
      <c r="H42" s="120" t="s">
        <v>76</v>
      </c>
      <c r="I42" s="121" t="s">
        <v>129</v>
      </c>
      <c r="J42" s="127">
        <v>3</v>
      </c>
      <c r="K42" s="125"/>
      <c r="L42" s="126" t="s">
        <v>77</v>
      </c>
      <c r="M42" s="128">
        <v>2</v>
      </c>
      <c r="N42" s="123"/>
      <c r="O42" s="123"/>
    </row>
    <row r="43" spans="1:15" s="124" customFormat="1" ht="21.95" customHeight="1">
      <c r="A43" s="74">
        <v>19</v>
      </c>
      <c r="B43" s="131" t="s">
        <v>95</v>
      </c>
      <c r="C43" s="76" t="s">
        <v>96</v>
      </c>
      <c r="D43" s="76" t="s">
        <v>66</v>
      </c>
      <c r="E43" s="75" t="s">
        <v>124</v>
      </c>
      <c r="F43" s="135" t="s">
        <v>127</v>
      </c>
      <c r="G43" s="76" t="s">
        <v>128</v>
      </c>
      <c r="H43" s="120" t="s">
        <v>76</v>
      </c>
      <c r="I43" s="121" t="s">
        <v>129</v>
      </c>
      <c r="J43" s="127">
        <v>3</v>
      </c>
      <c r="K43" s="125"/>
      <c r="L43" s="126" t="s">
        <v>77</v>
      </c>
      <c r="M43" s="128">
        <v>2</v>
      </c>
      <c r="N43" s="123"/>
      <c r="O43" s="123"/>
    </row>
    <row r="44" spans="1:15" s="124" customFormat="1" ht="21.95" customHeight="1">
      <c r="A44" s="74">
        <v>19</v>
      </c>
      <c r="B44" s="131" t="s">
        <v>95</v>
      </c>
      <c r="C44" s="76" t="s">
        <v>96</v>
      </c>
      <c r="D44" s="76" t="s">
        <v>66</v>
      </c>
      <c r="E44" s="75" t="s">
        <v>125</v>
      </c>
      <c r="F44" s="132" t="s">
        <v>126</v>
      </c>
      <c r="G44" s="76" t="s">
        <v>128</v>
      </c>
      <c r="H44" s="120" t="s">
        <v>76</v>
      </c>
      <c r="I44" s="121" t="s">
        <v>129</v>
      </c>
      <c r="J44" s="127">
        <v>3</v>
      </c>
      <c r="K44" s="125"/>
      <c r="L44" s="126" t="s">
        <v>77</v>
      </c>
      <c r="M44" s="128">
        <v>2</v>
      </c>
      <c r="N44" s="123"/>
      <c r="O44" s="123"/>
    </row>
    <row r="45" spans="1:15" s="124" customFormat="1" ht="21.95" customHeight="1">
      <c r="A45" s="75">
        <v>20</v>
      </c>
      <c r="B45" s="131" t="s">
        <v>111</v>
      </c>
      <c r="C45" s="76" t="s">
        <v>78</v>
      </c>
      <c r="D45" s="76" t="s">
        <v>66</v>
      </c>
      <c r="E45" s="75" t="s">
        <v>124</v>
      </c>
      <c r="F45" s="132" t="s">
        <v>127</v>
      </c>
      <c r="G45" s="76" t="s">
        <v>128</v>
      </c>
      <c r="H45" s="120" t="s">
        <v>76</v>
      </c>
      <c r="I45" s="121" t="s">
        <v>129</v>
      </c>
      <c r="J45" s="127">
        <v>3</v>
      </c>
      <c r="K45" s="125"/>
      <c r="L45" s="126" t="s">
        <v>77</v>
      </c>
      <c r="M45" s="128">
        <v>2</v>
      </c>
      <c r="N45" s="123"/>
      <c r="O45" s="123"/>
    </row>
    <row r="46" spans="1:15" s="124" customFormat="1" ht="21.95" customHeight="1">
      <c r="A46" s="74">
        <v>20</v>
      </c>
      <c r="B46" s="131" t="s">
        <v>111</v>
      </c>
      <c r="C46" s="76" t="s">
        <v>78</v>
      </c>
      <c r="D46" s="76" t="s">
        <v>66</v>
      </c>
      <c r="E46" s="75" t="s">
        <v>125</v>
      </c>
      <c r="F46" s="132" t="s">
        <v>126</v>
      </c>
      <c r="G46" s="76" t="s">
        <v>128</v>
      </c>
      <c r="H46" s="120" t="s">
        <v>76</v>
      </c>
      <c r="I46" s="121" t="s">
        <v>129</v>
      </c>
      <c r="J46" s="127">
        <v>3</v>
      </c>
      <c r="K46" s="125"/>
      <c r="L46" s="126" t="s">
        <v>77</v>
      </c>
      <c r="M46" s="128">
        <v>2</v>
      </c>
      <c r="N46" s="123"/>
      <c r="O46" s="123"/>
    </row>
    <row r="47" spans="1:15" ht="21.95" customHeight="1">
      <c r="A47" s="74">
        <v>21</v>
      </c>
      <c r="B47" s="79" t="s">
        <v>114</v>
      </c>
      <c r="C47" s="76" t="s">
        <v>78</v>
      </c>
      <c r="D47" s="76" t="s">
        <v>66</v>
      </c>
      <c r="E47" s="75" t="s">
        <v>124</v>
      </c>
      <c r="F47" s="135" t="s">
        <v>127</v>
      </c>
      <c r="G47" s="76" t="s">
        <v>128</v>
      </c>
      <c r="H47" s="120" t="s">
        <v>76</v>
      </c>
      <c r="I47" s="121" t="s">
        <v>129</v>
      </c>
      <c r="J47" s="127">
        <v>3</v>
      </c>
      <c r="K47" s="125"/>
      <c r="L47" s="126" t="s">
        <v>77</v>
      </c>
      <c r="M47" s="128">
        <v>2</v>
      </c>
    </row>
    <row r="48" spans="1:15" ht="21.95" customHeight="1">
      <c r="A48" s="74">
        <v>21</v>
      </c>
      <c r="B48" s="79" t="s">
        <v>114</v>
      </c>
      <c r="C48" s="76" t="s">
        <v>78</v>
      </c>
      <c r="D48" s="76" t="s">
        <v>66</v>
      </c>
      <c r="E48" s="75" t="s">
        <v>125</v>
      </c>
      <c r="F48" s="132" t="s">
        <v>126</v>
      </c>
      <c r="G48" s="76" t="s">
        <v>128</v>
      </c>
      <c r="H48" s="120" t="s">
        <v>76</v>
      </c>
      <c r="I48" s="121" t="s">
        <v>129</v>
      </c>
      <c r="J48" s="127">
        <v>3</v>
      </c>
      <c r="K48" s="125"/>
      <c r="L48" s="126" t="s">
        <v>77</v>
      </c>
      <c r="M48" s="128">
        <v>2</v>
      </c>
    </row>
    <row r="49" spans="1:13" ht="21.95" customHeight="1">
      <c r="A49" s="75">
        <v>22</v>
      </c>
      <c r="B49" s="79" t="s">
        <v>112</v>
      </c>
      <c r="C49" s="76" t="s">
        <v>78</v>
      </c>
      <c r="D49" s="76" t="s">
        <v>66</v>
      </c>
      <c r="E49" s="75" t="s">
        <v>124</v>
      </c>
      <c r="F49" s="135" t="s">
        <v>127</v>
      </c>
      <c r="G49" s="76" t="s">
        <v>128</v>
      </c>
      <c r="H49" s="120" t="s">
        <v>76</v>
      </c>
      <c r="I49" s="121" t="s">
        <v>129</v>
      </c>
      <c r="J49" s="127">
        <v>3</v>
      </c>
      <c r="K49" s="125"/>
      <c r="L49" s="126" t="s">
        <v>77</v>
      </c>
      <c r="M49" s="128">
        <v>2</v>
      </c>
    </row>
    <row r="50" spans="1:13" ht="21.95" customHeight="1">
      <c r="A50" s="74">
        <v>22</v>
      </c>
      <c r="B50" s="79" t="s">
        <v>112</v>
      </c>
      <c r="C50" s="76" t="s">
        <v>78</v>
      </c>
      <c r="D50" s="76" t="s">
        <v>66</v>
      </c>
      <c r="E50" s="75" t="s">
        <v>125</v>
      </c>
      <c r="F50" s="132" t="s">
        <v>126</v>
      </c>
      <c r="G50" s="76" t="s">
        <v>128</v>
      </c>
      <c r="H50" s="120" t="s">
        <v>76</v>
      </c>
      <c r="I50" s="121" t="s">
        <v>129</v>
      </c>
      <c r="J50" s="127">
        <v>3</v>
      </c>
      <c r="K50" s="125"/>
      <c r="L50" s="126" t="s">
        <v>77</v>
      </c>
      <c r="M50" s="128">
        <v>2</v>
      </c>
    </row>
    <row r="51" spans="1:13" ht="21.95" customHeight="1">
      <c r="A51" s="74">
        <v>23</v>
      </c>
      <c r="B51" s="79" t="s">
        <v>94</v>
      </c>
      <c r="C51" s="76" t="s">
        <v>78</v>
      </c>
      <c r="D51" s="76" t="s">
        <v>66</v>
      </c>
      <c r="E51" s="75" t="s">
        <v>124</v>
      </c>
      <c r="F51" s="135" t="s">
        <v>127</v>
      </c>
      <c r="G51" s="76" t="s">
        <v>128</v>
      </c>
      <c r="H51" s="120" t="s">
        <v>76</v>
      </c>
      <c r="I51" s="121" t="s">
        <v>129</v>
      </c>
      <c r="J51" s="127">
        <v>3</v>
      </c>
      <c r="K51" s="125"/>
      <c r="L51" s="126" t="s">
        <v>77</v>
      </c>
      <c r="M51" s="128">
        <v>2</v>
      </c>
    </row>
    <row r="52" spans="1:13" ht="21.95" customHeight="1">
      <c r="A52" s="74">
        <v>23</v>
      </c>
      <c r="B52" s="79" t="s">
        <v>94</v>
      </c>
      <c r="C52" s="76" t="s">
        <v>78</v>
      </c>
      <c r="D52" s="76" t="s">
        <v>66</v>
      </c>
      <c r="E52" s="75" t="s">
        <v>125</v>
      </c>
      <c r="F52" s="132" t="s">
        <v>126</v>
      </c>
      <c r="G52" s="76" t="s">
        <v>128</v>
      </c>
      <c r="H52" s="120" t="s">
        <v>76</v>
      </c>
      <c r="I52" s="121" t="s">
        <v>129</v>
      </c>
      <c r="J52" s="127">
        <v>3</v>
      </c>
      <c r="K52" s="125"/>
      <c r="L52" s="126" t="s">
        <v>77</v>
      </c>
      <c r="M52" s="128">
        <v>2</v>
      </c>
    </row>
    <row r="53" spans="1:13" ht="21.95" customHeight="1">
      <c r="A53" s="75">
        <v>24</v>
      </c>
      <c r="B53" s="79" t="s">
        <v>84</v>
      </c>
      <c r="C53" s="76" t="s">
        <v>78</v>
      </c>
      <c r="D53" s="76" t="s">
        <v>66</v>
      </c>
      <c r="E53" s="75" t="s">
        <v>124</v>
      </c>
      <c r="F53" s="135" t="s">
        <v>127</v>
      </c>
      <c r="G53" s="76" t="s">
        <v>128</v>
      </c>
      <c r="H53" s="120" t="s">
        <v>76</v>
      </c>
      <c r="I53" s="121" t="s">
        <v>129</v>
      </c>
      <c r="J53" s="127">
        <v>3</v>
      </c>
      <c r="K53" s="125"/>
      <c r="L53" s="126" t="s">
        <v>77</v>
      </c>
      <c r="M53" s="128">
        <v>2</v>
      </c>
    </row>
    <row r="54" spans="1:13" ht="21.95" customHeight="1">
      <c r="A54" s="75">
        <v>24</v>
      </c>
      <c r="B54" s="79" t="s">
        <v>84</v>
      </c>
      <c r="C54" s="76" t="s">
        <v>78</v>
      </c>
      <c r="D54" s="76" t="s">
        <v>66</v>
      </c>
      <c r="E54" s="75" t="s">
        <v>125</v>
      </c>
      <c r="F54" s="132" t="s">
        <v>126</v>
      </c>
      <c r="G54" s="76" t="s">
        <v>128</v>
      </c>
      <c r="H54" s="120" t="s">
        <v>76</v>
      </c>
      <c r="I54" s="121" t="s">
        <v>129</v>
      </c>
      <c r="J54" s="127">
        <v>3</v>
      </c>
      <c r="K54" s="125"/>
      <c r="L54" s="126" t="s">
        <v>77</v>
      </c>
      <c r="M54" s="128">
        <v>2</v>
      </c>
    </row>
    <row r="55" spans="1:13" ht="21.95" customHeight="1">
      <c r="A55" s="74">
        <v>25</v>
      </c>
      <c r="B55" s="79" t="s">
        <v>116</v>
      </c>
      <c r="C55" s="76" t="s">
        <v>78</v>
      </c>
      <c r="D55" s="76" t="s">
        <v>66</v>
      </c>
      <c r="E55" s="75" t="s">
        <v>124</v>
      </c>
      <c r="F55" s="135" t="s">
        <v>127</v>
      </c>
      <c r="G55" s="76" t="s">
        <v>128</v>
      </c>
      <c r="H55" s="120" t="s">
        <v>76</v>
      </c>
      <c r="I55" s="121" t="s">
        <v>129</v>
      </c>
      <c r="J55" s="127">
        <v>3</v>
      </c>
      <c r="K55" s="125"/>
      <c r="L55" s="126" t="s">
        <v>77</v>
      </c>
      <c r="M55" s="128">
        <v>2</v>
      </c>
    </row>
    <row r="56" spans="1:13" ht="21.95" customHeight="1">
      <c r="A56" s="74">
        <v>25</v>
      </c>
      <c r="B56" s="79" t="s">
        <v>116</v>
      </c>
      <c r="C56" s="76" t="s">
        <v>78</v>
      </c>
      <c r="D56" s="76" t="s">
        <v>66</v>
      </c>
      <c r="E56" s="75" t="s">
        <v>125</v>
      </c>
      <c r="F56" s="132" t="s">
        <v>126</v>
      </c>
      <c r="G56" s="76" t="s">
        <v>128</v>
      </c>
      <c r="H56" s="120" t="s">
        <v>76</v>
      </c>
      <c r="I56" s="121" t="s">
        <v>129</v>
      </c>
      <c r="J56" s="127">
        <v>3</v>
      </c>
      <c r="K56" s="125"/>
      <c r="L56" s="126" t="s">
        <v>77</v>
      </c>
      <c r="M56" s="128">
        <v>2</v>
      </c>
    </row>
    <row r="57" spans="1:13" ht="21.95" customHeight="1">
      <c r="A57" s="75">
        <v>26</v>
      </c>
      <c r="B57" s="79" t="s">
        <v>113</v>
      </c>
      <c r="C57" s="76" t="s">
        <v>78</v>
      </c>
      <c r="D57" s="76" t="s">
        <v>66</v>
      </c>
      <c r="E57" s="75" t="s">
        <v>124</v>
      </c>
      <c r="F57" s="135" t="s">
        <v>127</v>
      </c>
      <c r="G57" s="76" t="s">
        <v>128</v>
      </c>
      <c r="H57" s="120" t="s">
        <v>76</v>
      </c>
      <c r="I57" s="121" t="s">
        <v>129</v>
      </c>
      <c r="J57" s="127">
        <v>3</v>
      </c>
      <c r="K57" s="125"/>
      <c r="L57" s="126" t="s">
        <v>77</v>
      </c>
      <c r="M57" s="128">
        <v>2</v>
      </c>
    </row>
    <row r="58" spans="1:13" ht="21.95" customHeight="1">
      <c r="A58" s="75">
        <v>26</v>
      </c>
      <c r="B58" s="79" t="s">
        <v>113</v>
      </c>
      <c r="C58" s="76" t="s">
        <v>78</v>
      </c>
      <c r="D58" s="76" t="s">
        <v>66</v>
      </c>
      <c r="E58" s="75" t="s">
        <v>125</v>
      </c>
      <c r="F58" s="76" t="s">
        <v>126</v>
      </c>
      <c r="G58" s="76" t="s">
        <v>128</v>
      </c>
      <c r="H58" s="120" t="s">
        <v>76</v>
      </c>
      <c r="I58" s="121" t="s">
        <v>129</v>
      </c>
      <c r="J58" s="77">
        <v>3</v>
      </c>
      <c r="K58" s="78"/>
      <c r="L58" s="126" t="s">
        <v>77</v>
      </c>
      <c r="M58" s="128">
        <v>2</v>
      </c>
    </row>
    <row r="59" spans="1:13" ht="21.95" customHeight="1">
      <c r="A59" s="75">
        <v>27</v>
      </c>
      <c r="B59" s="79" t="s">
        <v>122</v>
      </c>
      <c r="C59" s="76" t="s">
        <v>78</v>
      </c>
      <c r="D59" s="76" t="s">
        <v>66</v>
      </c>
      <c r="E59" s="75" t="s">
        <v>124</v>
      </c>
      <c r="F59" s="76" t="s">
        <v>127</v>
      </c>
      <c r="G59" s="76" t="s">
        <v>128</v>
      </c>
      <c r="H59" s="120" t="s">
        <v>76</v>
      </c>
      <c r="I59" s="121" t="s">
        <v>129</v>
      </c>
      <c r="J59" s="77">
        <v>3</v>
      </c>
      <c r="K59" s="78"/>
      <c r="L59" s="126" t="s">
        <v>77</v>
      </c>
      <c r="M59" s="128">
        <v>2</v>
      </c>
    </row>
    <row r="60" spans="1:13" ht="21.95" customHeight="1">
      <c r="A60" s="75">
        <v>27</v>
      </c>
      <c r="B60" s="79" t="s">
        <v>122</v>
      </c>
      <c r="C60" s="76" t="s">
        <v>78</v>
      </c>
      <c r="D60" s="76" t="s">
        <v>66</v>
      </c>
      <c r="E60" s="75" t="s">
        <v>125</v>
      </c>
      <c r="F60" s="76" t="s">
        <v>126</v>
      </c>
      <c r="G60" s="76" t="s">
        <v>128</v>
      </c>
      <c r="H60" s="120" t="s">
        <v>76</v>
      </c>
      <c r="I60" s="121" t="s">
        <v>129</v>
      </c>
      <c r="J60" s="77">
        <v>3</v>
      </c>
      <c r="K60" s="78"/>
      <c r="L60" s="126" t="s">
        <v>77</v>
      </c>
      <c r="M60" s="128">
        <v>2</v>
      </c>
    </row>
    <row r="61" spans="1:13" ht="21.95" customHeight="1">
      <c r="A61" s="75">
        <v>28</v>
      </c>
      <c r="B61" s="79" t="s">
        <v>115</v>
      </c>
      <c r="C61" s="76" t="s">
        <v>123</v>
      </c>
      <c r="D61" s="76" t="s">
        <v>66</v>
      </c>
      <c r="E61" s="75" t="s">
        <v>124</v>
      </c>
      <c r="F61" s="76" t="s">
        <v>127</v>
      </c>
      <c r="G61" s="76" t="s">
        <v>128</v>
      </c>
      <c r="H61" s="120" t="s">
        <v>76</v>
      </c>
      <c r="I61" s="121" t="s">
        <v>129</v>
      </c>
      <c r="J61" s="77">
        <v>3</v>
      </c>
      <c r="K61" s="78"/>
      <c r="L61" s="126" t="s">
        <v>77</v>
      </c>
      <c r="M61" s="128">
        <v>2</v>
      </c>
    </row>
    <row r="62" spans="1:13" ht="21.95" customHeight="1">
      <c r="A62" s="75">
        <v>28</v>
      </c>
      <c r="B62" s="79" t="s">
        <v>115</v>
      </c>
      <c r="C62" s="76" t="s">
        <v>123</v>
      </c>
      <c r="D62" s="76" t="s">
        <v>66</v>
      </c>
      <c r="E62" s="75" t="s">
        <v>125</v>
      </c>
      <c r="F62" s="76" t="s">
        <v>126</v>
      </c>
      <c r="G62" s="76" t="s">
        <v>128</v>
      </c>
      <c r="H62" s="120" t="s">
        <v>76</v>
      </c>
      <c r="I62" s="121" t="s">
        <v>129</v>
      </c>
      <c r="J62" s="77">
        <v>3</v>
      </c>
      <c r="K62" s="78"/>
      <c r="L62" s="126" t="s">
        <v>77</v>
      </c>
      <c r="M62" s="128">
        <v>2</v>
      </c>
    </row>
  </sheetData>
  <sheetProtection selectLockedCells="1"/>
  <protectedRanges>
    <protectedRange password="CE28" sqref="H4:I4 H2 B2" name="ช่วง1_2"/>
  </protectedRanges>
  <mergeCells count="5">
    <mergeCell ref="C2:D2"/>
    <mergeCell ref="E2:M2"/>
    <mergeCell ref="B5:C5"/>
    <mergeCell ref="J4:K4"/>
    <mergeCell ref="B4:C4"/>
  </mergeCells>
  <phoneticPr fontId="11" type="noConversion"/>
  <dataValidations count="11">
    <dataValidation type="list" allowBlank="1" showInputMessage="1" showErrorMessage="1" sqref="D957:D1455" xr:uid="{00000000-0002-0000-0000-000000000000}">
      <formula1>"ข้าราชการ, พนักงานราชการ"</formula1>
    </dataValidation>
    <dataValidation type="whole" errorStyle="warning" allowBlank="1" showInputMessage="1" showErrorMessage="1" errorTitle="จำนวนไม่ถูกต้อง" error="กรุณาตรวจสอบตัวเลขอีกครั้ง" sqref="D4 F4" xr:uid="{00000000-0002-0000-0000-000001000000}">
      <formula1>0</formula1>
      <formula2>10000</formula2>
    </dataValidation>
    <dataValidation type="list" errorStyle="warning" allowBlank="1" showInputMessage="1" showErrorMessage="1" errorTitle="ป้อนข้อมูลไม่ถูกต้อง" error="กรุณาเลือกรายการที่กำหนดเท่านั้น" sqref="E7:E58 D47:D956" xr:uid="{00000000-0002-0000-0000-000007000000}">
      <formula1>"ข้าราชการ, พนักงานราชการ"</formula1>
    </dataValidation>
    <dataValidation errorStyle="warning" allowBlank="1" showInputMessage="1" showErrorMessage="1" errorTitle="ข้อมูลไม่ถูกต้อง" error="กรุณาเลือกรายการที่กำหนดเท่านั้น" sqref="L5" xr:uid="{00000000-0002-0000-0000-000009000000}"/>
    <dataValidation type="whole" errorStyle="warning" allowBlank="1" showInputMessage="1" showErrorMessage="1" errorTitle="ตัวเลขไม่ถูกต้อง" error="กรุณากรอกเฉพาะปีพุทธศักราช" sqref="H4" xr:uid="{00000000-0002-0000-0000-00000A000000}">
      <formula1>2562</formula1>
      <formula2>2600</formula2>
    </dataValidation>
    <dataValidation type="list" errorStyle="warning" allowBlank="1" showInputMessage="1" showErrorMessage="1" errorTitle="ข้อมูลไม่ถูกต้อง" error="กรุณาเลือกตามรายการที่กำหนดเท่านั้น" sqref="F58:F956" xr:uid="{00000000-0002-0000-0000-000002000000}">
      <formula1>"ความรู้/ทักษะเฉพาะทางในสายงาน, ภาษา, ภาวะผู้นำ/คุณธรรม/จริยธรรม, จิตอาสา/บริการ, ความรับผิดชอบ/ซื่อสัตย์สุจริต, ทำงานเป็นทีม, คิดค้น/ใช้นวัตกรรมใหม่ๆ, กฎหมาย/กฎระเบียบฯ, การใช้เทคโนโลยี, ทักษะการคิด"</formula1>
    </dataValidation>
    <dataValidation type="decimal" errorStyle="warning" allowBlank="1" showInputMessage="1" showErrorMessage="1" errorTitle="ค่าธรรมเนียมไม่ถูกต้อง" error="กรุณากรอกเฉพาะตัวเลขเท่านั้น" sqref="K7:K956" xr:uid="{00000000-0002-0000-0000-000004000000}">
      <formula1>0</formula1>
      <formula2>300000</formula2>
    </dataValidation>
    <dataValidation type="list" errorStyle="warning" allowBlank="1" showInputMessage="1" showErrorMessage="1" errorTitle="ข้อมูลไม่ถูกต้อง" error="กรุณาเลือกรายการที่กำหนดเท่านั้น" sqref="L7:L956" xr:uid="{00000000-0002-0000-0000-000005000000}">
      <formula1>"มี, รอผลฯ, ไม่มี"</formula1>
    </dataValidation>
    <dataValidation type="list" errorStyle="warning" allowBlank="1" showInputMessage="1" showErrorMessage="1" errorTitle="ข้อมูลไม่ถูกต้อง" error="กรุณาเลือกรายการที่กำหนดเท่านั้น" sqref="M7:M956" xr:uid="{00000000-0002-0000-0000-000006000000}">
      <formula1>"1, 2"</formula1>
    </dataValidation>
    <dataValidation type="list" errorStyle="warning" allowBlank="1" showInputMessage="1" showErrorMessage="1" errorTitle="ข้อมูลไม่ถูกต้อง" error="กรุณาเลือกรายการที่กำหนดเท่านั้น" sqref="G7:G962" xr:uid="{00000000-0002-0000-0000-000008000000}">
      <formula1>"อบรมกับหน่วยงานนอกกรมฯ, อบรมกับหน่วยงานในกรมฯ, e-Learning, ชุมชนนักปฏิบัติ(CoP), สอนงาน, มอบหมายงาน, ดูงานนอกสถานที่, หมุนเวียนงาน, เรียนรู้ด้วยตนเอง, อื่นๆ"</formula1>
    </dataValidation>
    <dataValidation type="decimal" errorStyle="warning" allowBlank="1" showInputMessage="1" showErrorMessage="1" errorTitle="จำนวนชั่วโมงไม่ถูกต้อง" error="กรุณากรอกเฉพาะตัวเลขเท่านั้น" sqref="J7:J956" xr:uid="{00000000-0002-0000-0000-000003000000}">
      <formula1>0</formula1>
      <formula2>500</formula2>
    </dataValidation>
  </dataValidations>
  <pageMargins left="7.874015748031496E-2" right="7.874015748031496E-2" top="0.15748031496062992" bottom="7.874015748031496E-2" header="0.11811023622047245" footer="7.874015748031496E-2"/>
  <pageSetup paperSize="9" orientation="landscape" r:id="rId1"/>
  <headerFooter>
    <oddFooter>&amp;C&amp;"TH SarabunPSK,Regular"&amp;10หน้า &amp;P จาก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R25"/>
  <sheetViews>
    <sheetView showGridLines="0" topLeftCell="A12" zoomScaleNormal="100" zoomScaleSheetLayoutView="90" zoomScalePageLayoutView="120" workbookViewId="0">
      <selection activeCell="T6" sqref="T6"/>
    </sheetView>
  </sheetViews>
  <sheetFormatPr defaultColWidth="9" defaultRowHeight="21.75"/>
  <cols>
    <col min="1" max="1" width="3.140625" style="21" customWidth="1"/>
    <col min="2" max="2" width="19.140625" style="21" customWidth="1"/>
    <col min="3" max="3" width="10.42578125" style="21" customWidth="1"/>
    <col min="4" max="4" width="8.28515625" style="21" customWidth="1"/>
    <col min="5" max="5" width="28.42578125" style="21" customWidth="1"/>
    <col min="6" max="6" width="8.7109375" style="21" customWidth="1"/>
    <col min="7" max="7" width="1.42578125" style="21" customWidth="1"/>
    <col min="8" max="8" width="12.28515625" style="21" customWidth="1"/>
    <col min="9" max="9" width="9.7109375" style="21" customWidth="1"/>
    <col min="10" max="10" width="7.42578125" style="29" customWidth="1"/>
    <col min="11" max="11" width="8.42578125" style="21" customWidth="1"/>
    <col min="12" max="12" width="9.28515625" style="21" customWidth="1"/>
    <col min="13" max="13" width="7" style="21" customWidth="1"/>
    <col min="14" max="14" width="0.85546875" style="21" customWidth="1"/>
    <col min="15" max="15" width="5.140625" style="25" customWidth="1"/>
    <col min="16" max="16384" width="9" style="21"/>
  </cols>
  <sheetData>
    <row r="1" spans="1:17" s="12" customFormat="1" ht="36.75" customHeight="1">
      <c r="A1" s="152" t="s">
        <v>71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88"/>
      <c r="O1" s="23"/>
      <c r="P1" s="10"/>
      <c r="Q1" s="11"/>
    </row>
    <row r="2" spans="1:17" s="12" customFormat="1" ht="24.75" customHeight="1">
      <c r="A2" s="7"/>
      <c r="B2" s="5"/>
      <c r="C2" s="31" t="s">
        <v>7</v>
      </c>
      <c r="D2" s="159" t="str">
        <f>เก็บข้อมูลHRD!C2</f>
        <v>สำนักงานปศุสัตว์จังหวัดกระบี่</v>
      </c>
      <c r="E2" s="159"/>
      <c r="F2" s="159"/>
      <c r="G2" s="159"/>
      <c r="H2" s="159"/>
      <c r="I2" s="159"/>
      <c r="J2" s="160" t="s">
        <v>73</v>
      </c>
      <c r="K2" s="160"/>
      <c r="L2" s="159" t="str">
        <f>เก็บข้อมูลHRD!J4</f>
        <v>ฝ่ายบริหารทั่วไป</v>
      </c>
      <c r="M2" s="159"/>
      <c r="N2" s="89"/>
      <c r="O2" s="22"/>
    </row>
    <row r="3" spans="1:17" s="12" customFormat="1" ht="4.5" customHeight="1">
      <c r="A3" s="7"/>
      <c r="B3" s="5"/>
      <c r="C3" s="5"/>
      <c r="D3" s="5"/>
      <c r="E3" s="2"/>
      <c r="F3" s="2"/>
      <c r="G3" s="2"/>
      <c r="H3" s="2"/>
      <c r="I3" s="2"/>
      <c r="J3" s="2"/>
      <c r="K3" s="14"/>
      <c r="L3" s="17"/>
      <c r="M3" s="17"/>
      <c r="N3" s="17"/>
      <c r="O3" s="22"/>
    </row>
    <row r="4" spans="1:17" s="12" customFormat="1" ht="25.5" customHeight="1">
      <c r="A4" s="8"/>
      <c r="B4" s="154" t="s">
        <v>46</v>
      </c>
      <c r="C4" s="155"/>
      <c r="D4" s="116">
        <f>เก็บข้อมูลHRD!D4</f>
        <v>14</v>
      </c>
      <c r="E4" s="32" t="s">
        <v>53</v>
      </c>
      <c r="F4" s="116">
        <f>เก็บข้อมูลHRD!F4</f>
        <v>14</v>
      </c>
      <c r="G4" s="33"/>
      <c r="H4" s="34" t="s">
        <v>47</v>
      </c>
      <c r="I4" s="156">
        <f>เก็บข้อมูลHRD!H4</f>
        <v>2567</v>
      </c>
      <c r="J4" s="157"/>
      <c r="K4" s="158" t="s">
        <v>45</v>
      </c>
      <c r="L4" s="158"/>
      <c r="M4" s="35" t="str">
        <f>เก็บข้อมูลHRD!L4:M4</f>
        <v>กค. 67</v>
      </c>
      <c r="N4" s="90"/>
      <c r="O4" s="24"/>
      <c r="P4" s="19"/>
    </row>
    <row r="5" spans="1:17" s="27" customFormat="1" ht="5.25" customHeight="1">
      <c r="A5" s="9"/>
      <c r="B5" s="151"/>
      <c r="C5" s="151"/>
      <c r="D5" s="30"/>
      <c r="E5" s="30"/>
      <c r="F5" s="4"/>
      <c r="G5" s="4"/>
      <c r="H5" s="6"/>
      <c r="I5" s="15"/>
      <c r="J5" s="6"/>
      <c r="K5" s="16"/>
      <c r="L5" s="18"/>
      <c r="M5" s="18"/>
      <c r="N5" s="18"/>
      <c r="O5" s="20"/>
      <c r="P5" s="26"/>
      <c r="Q5" s="26"/>
    </row>
    <row r="6" spans="1:17" s="27" customFormat="1" ht="25.5" customHeight="1">
      <c r="A6" s="170" t="s">
        <v>13</v>
      </c>
      <c r="B6" s="167" t="s">
        <v>34</v>
      </c>
      <c r="C6" s="168"/>
      <c r="D6" s="168"/>
      <c r="E6" s="168"/>
      <c r="F6" s="169"/>
      <c r="G6" s="36"/>
      <c r="H6" s="145" t="s">
        <v>32</v>
      </c>
      <c r="I6" s="145"/>
      <c r="J6" s="145"/>
      <c r="K6" s="144" t="s">
        <v>33</v>
      </c>
      <c r="L6" s="144"/>
      <c r="M6" s="144"/>
      <c r="N6" s="91"/>
      <c r="O6" s="20"/>
      <c r="P6" s="26"/>
      <c r="Q6" s="26"/>
    </row>
    <row r="7" spans="1:17" ht="24.95" customHeight="1">
      <c r="A7" s="171"/>
      <c r="B7" s="184" t="s">
        <v>51</v>
      </c>
      <c r="C7" s="185"/>
      <c r="D7" s="186"/>
      <c r="E7" s="182" t="s">
        <v>66</v>
      </c>
      <c r="F7" s="182"/>
      <c r="G7" s="39"/>
      <c r="H7" s="149" t="s">
        <v>15</v>
      </c>
      <c r="I7" s="149"/>
      <c r="J7" s="40">
        <f>COUNTIF(เก็บข้อมูลHRD!F7:F1962,"ความรู้/ทักษะเฉพาะทางในสายงาน")</f>
        <v>0</v>
      </c>
      <c r="K7" s="146" t="s">
        <v>48</v>
      </c>
      <c r="L7" s="146"/>
      <c r="M7" s="41">
        <f>COUNTIF(เก็บข้อมูลHRD!G7:G1962,"อบรมกับหน่วยงานนอกกรมฯ")</f>
        <v>0</v>
      </c>
      <c r="N7" s="93"/>
    </row>
    <row r="8" spans="1:17" ht="24.95" customHeight="1">
      <c r="A8" s="171"/>
      <c r="B8" s="164" t="s">
        <v>8</v>
      </c>
      <c r="C8" s="164"/>
      <c r="D8" s="37">
        <f t="array" ref="D8">COUNTIFS(เก็บข้อมูลHRD!D7:D1962,"ข้าราชการ",เก็บข้อมูลHRD!M7:M1962,"1")</f>
        <v>0</v>
      </c>
      <c r="E8" s="38" t="s">
        <v>10</v>
      </c>
      <c r="F8" s="37">
        <f t="array" ref="F8">COUNTIFS(เก็บข้อมูลHRD!D7:D1962,"พนักงานราชการ",เก็บข้อมูลHRD!M7:M1962,"1")</f>
        <v>0</v>
      </c>
      <c r="G8" s="39"/>
      <c r="H8" s="149" t="s">
        <v>16</v>
      </c>
      <c r="I8" s="149"/>
      <c r="J8" s="40">
        <f>COUNTIF(เก็บข้อมูลHRD!F7:F1962,"ภาษา")</f>
        <v>0</v>
      </c>
      <c r="K8" s="161" t="s">
        <v>40</v>
      </c>
      <c r="L8" s="161"/>
      <c r="M8" s="41">
        <f>COUNTIF(เก็บข้อมูลHRD!G7:G1962,"อบรมกับหน่วยงานในกรมฯ")</f>
        <v>0</v>
      </c>
      <c r="N8" s="93"/>
      <c r="P8" s="28"/>
    </row>
    <row r="9" spans="1:17" ht="24.95" customHeight="1">
      <c r="A9" s="171"/>
      <c r="B9" s="164" t="s">
        <v>9</v>
      </c>
      <c r="C9" s="164"/>
      <c r="D9" s="42">
        <f t="array" ref="D9">SUMPRODUCT(IF(เก็บข้อมูลHRD!D7:D1962="ข้าราชการ",IF(เก็บข้อมูลHRD!B7:B1962&lt;&gt;"",IF(เก็บข้อมูลHRD!M7:M1962=1,1/COUNTIFS(เก็บข้อมูลHRD!B7:B1962,เก็บข้อมูลHRD!B7:B1962,เก็บข้อมูลHRD!D7:D1962,"ข้าราชการ",เก็บข้อมูลHRD!B7:B1962,"&lt;&gt;",เก็บข้อมูลHRD!M7:M1962,"=1")))))</f>
        <v>0</v>
      </c>
      <c r="E9" s="38" t="s">
        <v>11</v>
      </c>
      <c r="F9" s="37">
        <f t="array" ref="F9">SUMPRODUCT(IF(เก็บข้อมูลHRD!D7:D1962="พนักงานราชการ",IF(เก็บข้อมูลHRD!B7:B1962&lt;&gt;"",IF(เก็บข้อมูลHRD!M7:M1962=1,1/COUNTIFS(เก็บข้อมูลHRD!B7:B1962,เก็บข้อมูลHRD!B7:B1962,เก็บข้อมูลHRD!D7:D1962,"พนักงานราชการ",เก็บข้อมูลHRD!B7:B1962,"&lt;&gt;",เก็บข้อมูลHRD!M7:M1962,"=1")))))</f>
        <v>0</v>
      </c>
      <c r="G9" s="44"/>
      <c r="H9" s="149" t="s">
        <v>17</v>
      </c>
      <c r="I9" s="149"/>
      <c r="J9" s="40">
        <f>COUNTIF(เก็บข้อมูลHRD!F7:F1962,"ภาวะผู้นำ/คุณธรรม/จริยธรรม")</f>
        <v>0</v>
      </c>
      <c r="K9" s="146" t="s">
        <v>49</v>
      </c>
      <c r="L9" s="146"/>
      <c r="M9" s="41">
        <f>COUNTIF(เก็บข้อมูลHRD!G7:G1962,"e-Learning")</f>
        <v>0</v>
      </c>
      <c r="N9" s="93"/>
    </row>
    <row r="10" spans="1:17" ht="24.95" customHeight="1">
      <c r="A10" s="172"/>
      <c r="B10" s="164" t="s">
        <v>74</v>
      </c>
      <c r="C10" s="164"/>
      <c r="D10" s="43">
        <f t="array" ref="D10">D9/D4*100</f>
        <v>0</v>
      </c>
      <c r="E10" s="38" t="s">
        <v>75</v>
      </c>
      <c r="F10" s="43">
        <f t="array" ref="F10">F9/F4*100</f>
        <v>0</v>
      </c>
      <c r="G10" s="45"/>
      <c r="H10" s="149" t="s">
        <v>18</v>
      </c>
      <c r="I10" s="149"/>
      <c r="J10" s="40">
        <f t="array" ref="J10">COUNTIF(เก็บข้อมูลHRD!F7:F962,"จิตอาสา/บริการ")</f>
        <v>0</v>
      </c>
      <c r="K10" s="146" t="s">
        <v>23</v>
      </c>
      <c r="L10" s="146"/>
      <c r="M10" s="41">
        <f>COUNTIF(เก็บข้อมูลHRD!G7:G1962,"ชุมชนนักปฏิบัติ(CoP)")</f>
        <v>56</v>
      </c>
      <c r="N10" s="93"/>
    </row>
    <row r="11" spans="1:17" ht="24.95" customHeight="1">
      <c r="A11" s="179" t="s">
        <v>14</v>
      </c>
      <c r="B11" s="176" t="s">
        <v>35</v>
      </c>
      <c r="C11" s="177"/>
      <c r="D11" s="177"/>
      <c r="E11" s="177"/>
      <c r="F11" s="178"/>
      <c r="G11" s="39"/>
      <c r="H11" s="149" t="s">
        <v>19</v>
      </c>
      <c r="I11" s="149"/>
      <c r="J11" s="40">
        <f>COUNTIF(เก็บข้อมูลHRD!F7:F1962,"ความรับผิดชอบ/ซื่อสัตย์สุจริต")</f>
        <v>0</v>
      </c>
      <c r="K11" s="146" t="s">
        <v>26</v>
      </c>
      <c r="L11" s="146"/>
      <c r="M11" s="41">
        <f>COUNTIF(เก็บข้อมูลHRD!G7:G1962,"สอนงาน")</f>
        <v>0</v>
      </c>
      <c r="N11" s="93"/>
    </row>
    <row r="12" spans="1:17" ht="24.95" customHeight="1">
      <c r="A12" s="180"/>
      <c r="B12" s="173" t="s">
        <v>51</v>
      </c>
      <c r="C12" s="174"/>
      <c r="D12" s="175"/>
      <c r="E12" s="183" t="s">
        <v>66</v>
      </c>
      <c r="F12" s="183"/>
      <c r="G12" s="39"/>
      <c r="H12" s="149" t="s">
        <v>20</v>
      </c>
      <c r="I12" s="149"/>
      <c r="J12" s="40">
        <f>COUNTIF(เก็บข้อมูลHRD!F7:F1962,"ทำงานเป็นทีม")</f>
        <v>28</v>
      </c>
      <c r="K12" s="146" t="s">
        <v>27</v>
      </c>
      <c r="L12" s="146"/>
      <c r="M12" s="41">
        <f>COUNTIF(เก็บข้อมูลHRD!G7:G1962,"มอบหมายงาน")</f>
        <v>0</v>
      </c>
      <c r="N12" s="93"/>
    </row>
    <row r="13" spans="1:17" ht="24.95" customHeight="1">
      <c r="A13" s="180"/>
      <c r="B13" s="148" t="s">
        <v>8</v>
      </c>
      <c r="C13" s="148"/>
      <c r="D13" s="37">
        <f t="array" ref="D13">COUNTIFS(เก็บข้อมูลHRD!D7:D1962,"ข้าราชการ",เก็บข้อมูลHRD!M7:M1962,"2")</f>
        <v>26</v>
      </c>
      <c r="E13" s="38" t="s">
        <v>10</v>
      </c>
      <c r="F13" s="37">
        <f t="array" ref="F13">COUNTIFS(เก็บข้อมูลHRD!D7:D1962,"พนักงานราชการ",เก็บข้อมูลHRD!M7:M1962,"2")</f>
        <v>28</v>
      </c>
      <c r="G13" s="44"/>
      <c r="H13" s="149" t="s">
        <v>24</v>
      </c>
      <c r="I13" s="149"/>
      <c r="J13" s="40">
        <f>COUNTIF(เก็บข้อมูลHRD!F7:F1962,"คิดค้น/ใช้นวัตกรรมใหม่ๆ")</f>
        <v>0</v>
      </c>
      <c r="K13" s="146" t="s">
        <v>28</v>
      </c>
      <c r="L13" s="146"/>
      <c r="M13" s="41">
        <f>COUNTIF(เก็บข้อมูลHRD!G7:G1962,"ดูงานนอกสถานที่")</f>
        <v>0</v>
      </c>
      <c r="N13" s="93"/>
      <c r="Q13" s="21" t="s">
        <v>57</v>
      </c>
    </row>
    <row r="14" spans="1:17" ht="24.95" customHeight="1">
      <c r="A14" s="180"/>
      <c r="B14" s="148" t="s">
        <v>9</v>
      </c>
      <c r="C14" s="148"/>
      <c r="D14" s="37">
        <f t="array" ref="D14">SUMPRODUCT(IF(เก็บข้อมูลHRD!D7:D1962="ข้าราชการ",IF(เก็บข้อมูลHRD!B7:B1962&lt;&gt;"",IF(เก็บข้อมูลHRD!M7:M1962=2,1/COUNTIFS(เก็บข้อมูลHRD!B7:B1962,เก็บข้อมูลHRD!B7:B1962,เก็บข้อมูลHRD!D7:D1962,"ข้าราชการ",เก็บข้อมูลHRD!B7:B1962,"&lt;&gt;",เก็บข้อมูลHRD!M7:M1962,"=2")))))</f>
        <v>13</v>
      </c>
      <c r="E14" s="38" t="s">
        <v>11</v>
      </c>
      <c r="F14" s="37">
        <f t="array" ref="F14">SUMPRODUCT(IF(เก็บข้อมูลHRD!D7:D1962="พนักงานราชการ",IF(เก็บข้อมูลHRD!B7:B1962&lt;&gt;"",IF(เก็บข้อมูลHRD!M7:M1962=2,1/COUNTIFS(เก็บข้อมูลHRD!B7:B1962,เก็บข้อมูลHRD!B7:B1962,เก็บข้อมูลHRD!D7:D1962,"พนักงานราชการ",เก็บข้อมูลHRD!B7:B1962,"&lt;&gt;",เก็บข้อมูลHRD!M7:M1962,"=2")))))</f>
        <v>14</v>
      </c>
      <c r="G14" s="45"/>
      <c r="H14" s="149" t="s">
        <v>25</v>
      </c>
      <c r="I14" s="149"/>
      <c r="J14" s="40">
        <f>COUNTIF(เก็บข้อมูลHRD!F7:F1962,"กฎหมาย/กฎระเบียบฯ")</f>
        <v>0</v>
      </c>
      <c r="K14" s="146" t="s">
        <v>29</v>
      </c>
      <c r="L14" s="146"/>
      <c r="M14" s="41">
        <f>COUNTIF(เก็บข้อมูลHRD!G7:G1962,"หมุนเวียนงาน")</f>
        <v>0</v>
      </c>
      <c r="N14" s="93"/>
    </row>
    <row r="15" spans="1:17" ht="24.95" customHeight="1">
      <c r="A15" s="181"/>
      <c r="B15" s="148" t="s">
        <v>74</v>
      </c>
      <c r="C15" s="148"/>
      <c r="D15" s="43">
        <f>D14/D4*100</f>
        <v>92.857142857142861</v>
      </c>
      <c r="E15" s="38" t="s">
        <v>75</v>
      </c>
      <c r="F15" s="43">
        <f>F14/F4*100</f>
        <v>100</v>
      </c>
      <c r="G15" s="39"/>
      <c r="H15" s="149" t="s">
        <v>21</v>
      </c>
      <c r="I15" s="149"/>
      <c r="J15" s="40">
        <f>COUNTIF(เก็บข้อมูลHRD!F7:F1962,"การใช้เทคโนโลยี")</f>
        <v>28</v>
      </c>
      <c r="K15" s="146" t="s">
        <v>30</v>
      </c>
      <c r="L15" s="146"/>
      <c r="M15" s="41">
        <f>COUNTIF(เก็บข้อมูลHRD!G7:G1962,"เรียนรู้ด้วยตนเอง")</f>
        <v>0</v>
      </c>
      <c r="N15" s="93"/>
    </row>
    <row r="16" spans="1:17" ht="24.95" customHeight="1">
      <c r="A16" s="191" t="s">
        <v>12</v>
      </c>
      <c r="B16" s="165" t="s">
        <v>36</v>
      </c>
      <c r="C16" s="165"/>
      <c r="D16" s="165"/>
      <c r="E16" s="165"/>
      <c r="F16" s="166"/>
      <c r="G16" s="39"/>
      <c r="H16" s="149" t="s">
        <v>22</v>
      </c>
      <c r="I16" s="149"/>
      <c r="J16" s="40">
        <f>COUNTIF(เก็บข้อมูลHRD!F7:F1962,"ทักษะการคิด")</f>
        <v>0</v>
      </c>
      <c r="K16" s="146" t="s">
        <v>31</v>
      </c>
      <c r="L16" s="146"/>
      <c r="M16" s="41">
        <f>COUNTIF(เก็บข้อมูลHRD!G7:G1962,"อื่นๆ")</f>
        <v>0</v>
      </c>
      <c r="N16" s="93"/>
    </row>
    <row r="17" spans="1:18" ht="23.25" customHeight="1">
      <c r="A17" s="191"/>
      <c r="B17" s="165" t="s">
        <v>51</v>
      </c>
      <c r="C17" s="165"/>
      <c r="D17" s="166"/>
      <c r="E17" s="192" t="s">
        <v>66</v>
      </c>
      <c r="F17" s="192"/>
      <c r="G17" s="44"/>
      <c r="H17" s="147" t="s">
        <v>52</v>
      </c>
      <c r="I17" s="147"/>
      <c r="J17" s="101">
        <f>SUM(J7:J16)</f>
        <v>56</v>
      </c>
      <c r="K17" s="147" t="s">
        <v>52</v>
      </c>
      <c r="L17" s="147"/>
      <c r="M17" s="102">
        <f>SUM(M7:M16)</f>
        <v>56</v>
      </c>
      <c r="N17" s="93"/>
    </row>
    <row r="18" spans="1:18" ht="24.95" customHeight="1">
      <c r="A18" s="191"/>
      <c r="B18" s="150" t="s">
        <v>8</v>
      </c>
      <c r="C18" s="148"/>
      <c r="D18" s="37">
        <f>COUNTIF(เก็บข้อมูลHRD!D7:D1962,"ข้าราชการ")</f>
        <v>26</v>
      </c>
      <c r="E18" s="38" t="s">
        <v>10</v>
      </c>
      <c r="F18" s="37">
        <f t="array" ref="F18">COUNTIF(เก็บข้อมูลHRD!D7:D1962,"พนักงานราชการ")</f>
        <v>28</v>
      </c>
      <c r="G18" s="45"/>
      <c r="H18" s="188" t="s">
        <v>67</v>
      </c>
      <c r="I18" s="189"/>
      <c r="J18" s="189"/>
      <c r="K18" s="189"/>
      <c r="L18" s="189"/>
      <c r="M18" s="189"/>
      <c r="N18" s="45"/>
    </row>
    <row r="19" spans="1:18" ht="28.5" customHeight="1">
      <c r="A19" s="191"/>
      <c r="B19" s="150" t="s">
        <v>9</v>
      </c>
      <c r="C19" s="148"/>
      <c r="D19" s="37">
        <f t="array" ref="D19">SUMPRODUCT(IF(เก็บข้อมูลHRD!D7:D1962="ข้าราชการ",IF(เก็บข้อมูลHRD!B7:B1962&lt;&gt;"",1/COUNTIFS(เก็บข้อมูลHRD!B7:B1962,เก็บข้อมูลHRD!B7:B1962,เก็บข้อมูลHRD!D7:D1962,"ข้าราชการ",เก็บข้อมูลHRD!B7:B1962,"&lt;&gt;"))))</f>
        <v>13</v>
      </c>
      <c r="E19" s="38" t="s">
        <v>11</v>
      </c>
      <c r="F19" s="37">
        <f t="array" ref="F19">SUMPRODUCT(IF(เก็บข้อมูลHRD!D7:D1962="พนักงานราชการ",IF(เก็บข้อมูลHRD!B7:B1962&lt;&gt;"",1/COUNTIFS(เก็บข้อมูลHRD!B7:B1962,เก็บข้อมูลHRD!B7:B1962,เก็บข้อมูลHRD!D7:D1962,"พนักงานราชการ",เก็บข้อมูลHRD!B7:B1962,"&lt;&gt;"))))</f>
        <v>14</v>
      </c>
      <c r="G19" s="44"/>
      <c r="H19" s="190"/>
      <c r="I19" s="190"/>
      <c r="J19" s="190"/>
      <c r="K19" s="190"/>
      <c r="L19" s="190"/>
      <c r="M19" s="190"/>
      <c r="N19" s="92"/>
    </row>
    <row r="20" spans="1:18" ht="24.95" customHeight="1">
      <c r="A20" s="191"/>
      <c r="B20" s="150" t="s">
        <v>74</v>
      </c>
      <c r="C20" s="148"/>
      <c r="D20" s="43">
        <f>D19/D4*100</f>
        <v>92.857142857142861</v>
      </c>
      <c r="E20" s="38" t="s">
        <v>75</v>
      </c>
      <c r="F20" s="43">
        <f>F19/F4*100</f>
        <v>100</v>
      </c>
      <c r="G20" s="45"/>
      <c r="H20" s="190"/>
      <c r="I20" s="190"/>
      <c r="J20" s="190"/>
      <c r="K20" s="190"/>
      <c r="L20" s="190"/>
      <c r="M20" s="190"/>
      <c r="N20" s="50"/>
    </row>
    <row r="21" spans="1:18" ht="25.5" customHeight="1">
      <c r="A21" s="191"/>
      <c r="B21" s="162" t="s">
        <v>39</v>
      </c>
      <c r="C21" s="162"/>
      <c r="D21" s="162"/>
      <c r="E21" s="162"/>
      <c r="F21" s="163"/>
      <c r="G21" s="117"/>
      <c r="H21" s="190"/>
      <c r="I21" s="190"/>
      <c r="J21" s="190"/>
      <c r="K21" s="190"/>
      <c r="L21" s="190"/>
      <c r="M21" s="190"/>
      <c r="N21" s="50"/>
      <c r="R21" s="21" t="s">
        <v>57</v>
      </c>
    </row>
    <row r="22" spans="1:18" ht="24" customHeight="1">
      <c r="A22" s="191"/>
      <c r="B22" s="193" t="s">
        <v>38</v>
      </c>
      <c r="C22" s="194"/>
      <c r="D22" s="46">
        <f t="array" ref="D22">SUMPRODUCT(IF(เก็บข้อมูลHRD!L7:L1962="มี",IF(เก็บข้อมูลHRD!B7:B1962&lt;&gt;"",1/COUNTIFS(เก็บข้อมูลHRD!B7:B1962,เก็บข้อมูลHRD!B7:B1962,เก็บข้อมูลHRD!L7:L1962,"มี",เก็บข้อมูลHRD!B7:B1962,"&lt;&gt;"))))</f>
        <v>28</v>
      </c>
      <c r="E22" s="38" t="s">
        <v>37</v>
      </c>
      <c r="F22" s="43">
        <f t="array" ref="F22">(D22/SUMPRODUCT((เก็บข้อมูลHRD!B7:B1962&lt;&gt;"")/COUNTIF(เก็บข้อมูลHRD!B7:B1962,เก็บข้อมูลHRD!B7:B1962&amp;"")))*100</f>
        <v>100</v>
      </c>
      <c r="G22" s="118"/>
      <c r="H22" s="190"/>
      <c r="I22" s="190"/>
      <c r="J22" s="190"/>
      <c r="K22" s="190"/>
      <c r="L22" s="190"/>
      <c r="M22" s="190"/>
      <c r="N22" s="50"/>
    </row>
    <row r="23" spans="1:18" ht="24">
      <c r="A23" s="191"/>
      <c r="B23" s="162" t="s">
        <v>41</v>
      </c>
      <c r="C23" s="162"/>
      <c r="D23" s="162"/>
      <c r="E23" s="162"/>
      <c r="F23" s="163"/>
      <c r="G23" s="118"/>
      <c r="H23" s="190"/>
      <c r="I23" s="190"/>
      <c r="J23" s="190"/>
      <c r="K23" s="190"/>
      <c r="L23" s="190"/>
      <c r="M23" s="190"/>
      <c r="N23" s="118"/>
    </row>
    <row r="24" spans="1:18" ht="21.75" customHeight="1">
      <c r="A24" s="191"/>
      <c r="B24" s="193" t="s">
        <v>42</v>
      </c>
      <c r="C24" s="194"/>
      <c r="D24" s="47">
        <f t="array" ref="D24">SUM(เก็บข้อมูลHRD!K7:K1962)</f>
        <v>0</v>
      </c>
      <c r="E24" s="48" t="s">
        <v>58</v>
      </c>
      <c r="F24" s="49" t="e">
        <f t="array" ref="F24">AVERAGEIF(เก็บข้อมูลHRD!K7:K1962,"&lt;&gt;0")</f>
        <v>#DIV/0!</v>
      </c>
      <c r="G24" s="118"/>
      <c r="H24" s="187" t="s">
        <v>61</v>
      </c>
      <c r="I24" s="187"/>
      <c r="J24" s="187"/>
      <c r="K24" s="187"/>
      <c r="L24" s="187"/>
      <c r="M24" s="118"/>
      <c r="N24" s="118"/>
    </row>
    <row r="25" spans="1:18">
      <c r="B25" s="143"/>
      <c r="C25" s="143"/>
      <c r="D25" s="143"/>
      <c r="E25" s="143"/>
    </row>
  </sheetData>
  <sheetProtection algorithmName="SHA-512" hashValue="ChzY0PgtWgmTGCRuiBQ9RT/QO1ezk7bLAV+NvMKInnDlDRUFBcXt0POiSSB9BRBF9enTGARXj43iyFCG/lS8tg==" saltValue="/gWGXguVvkK4QZfyZOsxnw==" spinCount="100000" sheet="1" objects="1" scenarios="1" selectLockedCells="1" selectUnlockedCells="1"/>
  <protectedRanges>
    <protectedRange password="CE28" sqref="I4:J4 E2 C2 M4:N4" name="ช่วง1_2_3"/>
  </protectedRanges>
  <mergeCells count="60">
    <mergeCell ref="H24:L24"/>
    <mergeCell ref="H18:M23"/>
    <mergeCell ref="A16:A24"/>
    <mergeCell ref="B17:D17"/>
    <mergeCell ref="E17:F17"/>
    <mergeCell ref="B20:C20"/>
    <mergeCell ref="B21:F21"/>
    <mergeCell ref="B22:C22"/>
    <mergeCell ref="B24:C24"/>
    <mergeCell ref="B6:F6"/>
    <mergeCell ref="A6:A10"/>
    <mergeCell ref="B12:D12"/>
    <mergeCell ref="B11:F11"/>
    <mergeCell ref="A11:A15"/>
    <mergeCell ref="B14:C14"/>
    <mergeCell ref="B8:C8"/>
    <mergeCell ref="E7:F7"/>
    <mergeCell ref="E12:F12"/>
    <mergeCell ref="B7:D7"/>
    <mergeCell ref="B9:C9"/>
    <mergeCell ref="H8:I8"/>
    <mergeCell ref="K8:L8"/>
    <mergeCell ref="H9:I9"/>
    <mergeCell ref="B23:F23"/>
    <mergeCell ref="K9:L9"/>
    <mergeCell ref="H10:I10"/>
    <mergeCell ref="K10:L10"/>
    <mergeCell ref="B13:C13"/>
    <mergeCell ref="H11:I11"/>
    <mergeCell ref="B10:C10"/>
    <mergeCell ref="K11:L11"/>
    <mergeCell ref="H12:I12"/>
    <mergeCell ref="H16:I16"/>
    <mergeCell ref="K16:L16"/>
    <mergeCell ref="B18:C18"/>
    <mergeCell ref="B16:F16"/>
    <mergeCell ref="B5:C5"/>
    <mergeCell ref="A1:M1"/>
    <mergeCell ref="B4:C4"/>
    <mergeCell ref="I4:J4"/>
    <mergeCell ref="K4:L4"/>
    <mergeCell ref="D2:I2"/>
    <mergeCell ref="J2:K2"/>
    <mergeCell ref="L2:M2"/>
    <mergeCell ref="B25:E25"/>
    <mergeCell ref="K6:M6"/>
    <mergeCell ref="H6:J6"/>
    <mergeCell ref="K12:L12"/>
    <mergeCell ref="H17:I17"/>
    <mergeCell ref="K17:L17"/>
    <mergeCell ref="B15:C15"/>
    <mergeCell ref="H13:I13"/>
    <mergeCell ref="K13:L13"/>
    <mergeCell ref="H14:I14"/>
    <mergeCell ref="K14:L14"/>
    <mergeCell ref="H15:I15"/>
    <mergeCell ref="K15:L15"/>
    <mergeCell ref="B19:C19"/>
    <mergeCell ref="H7:I7"/>
    <mergeCell ref="K7:L7"/>
  </mergeCells>
  <dataValidations count="4">
    <dataValidation type="whole" errorStyle="warning" allowBlank="1" showInputMessage="1" showErrorMessage="1" errorTitle="ตัวเลขไม่ถูกต้อง" error="กรุณากรอกเฉพาะปีพุทธศักราช" sqref="I4:J4" xr:uid="{00000000-0002-0000-0100-000000000000}">
      <formula1>2562</formula1>
      <formula2>2570</formula2>
    </dataValidation>
    <dataValidation type="whole" errorStyle="warning" allowBlank="1" showInputMessage="1" showErrorMessage="1" errorTitle="จำนวนไม่ถูกต้อง" error="กรุณาตรวจสอบตัวเลขอีกครั้ง" sqref="F4:G4" xr:uid="{00000000-0002-0000-0100-000001000000}">
      <formula1>0</formula1>
      <formula2>10000</formula2>
    </dataValidation>
    <dataValidation type="whole" errorStyle="warning" allowBlank="1" showInputMessage="1" showErrorMessage="1" errorTitle="จำนวนไม่ถูกต้อง" error="กรุณาตรวจสอบตัวเลขอีกครั้ง" sqref="D4" xr:uid="{00000000-0002-0000-0100-000002000000}">
      <formula1>1</formula1>
      <formula2>10000</formula2>
    </dataValidation>
    <dataValidation allowBlank="1" showInputMessage="1" showErrorMessage="1" error="กรุณากรอกตัวเลขจำนวนเต็ม" sqref="M4:N4" xr:uid="{00000000-0002-0000-0100-000003000000}"/>
  </dataValidations>
  <printOptions horizontalCentered="1" verticalCentered="1"/>
  <pageMargins left="7.874015748031496E-2" right="7.874015748031496E-2" top="3.937007874015748E-2" bottom="3.937007874015748E-2" header="3.937007874015748E-2" footer="3.937007874015748E-2"/>
  <pageSetup paperSize="9" orientation="landscape" r:id="rId1"/>
  <ignoredErrors>
    <ignoredError sqref="I4 M4" unlocked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D32"/>
  <sheetViews>
    <sheetView tabSelected="1" topLeftCell="A48" workbookViewId="0">
      <selection activeCell="F29" sqref="F29"/>
    </sheetView>
  </sheetViews>
  <sheetFormatPr defaultColWidth="9" defaultRowHeight="26.25"/>
  <cols>
    <col min="1" max="1" width="10.42578125" style="109" customWidth="1"/>
    <col min="2" max="2" width="42" style="110" customWidth="1"/>
    <col min="3" max="3" width="37.5703125" style="111" customWidth="1"/>
    <col min="4" max="4" width="44.7109375" style="109" customWidth="1"/>
    <col min="5" max="16384" width="9" style="94"/>
  </cols>
  <sheetData>
    <row r="1" spans="1:4" ht="36">
      <c r="A1" s="196" t="s">
        <v>64</v>
      </c>
      <c r="B1" s="196"/>
      <c r="C1" s="196"/>
      <c r="D1" s="196"/>
    </row>
    <row r="2" spans="1:4" ht="92.25" customHeight="1">
      <c r="A2" s="195" t="s">
        <v>72</v>
      </c>
      <c r="B2" s="195"/>
      <c r="C2" s="195"/>
      <c r="D2" s="195"/>
    </row>
    <row r="3" spans="1:4" ht="186.75" customHeight="1">
      <c r="A3" s="195" t="s">
        <v>69</v>
      </c>
      <c r="B3" s="195"/>
      <c r="C3" s="195"/>
      <c r="D3" s="195"/>
    </row>
    <row r="4" spans="1:4" s="98" customFormat="1" ht="52.5">
      <c r="A4" s="95" t="s">
        <v>56</v>
      </c>
      <c r="B4" s="96" t="s">
        <v>62</v>
      </c>
      <c r="C4" s="97" t="s">
        <v>1</v>
      </c>
      <c r="D4" s="99" t="s">
        <v>65</v>
      </c>
    </row>
    <row r="5" spans="1:4">
      <c r="A5" s="107">
        <v>1</v>
      </c>
      <c r="B5" s="79" t="s">
        <v>82</v>
      </c>
      <c r="C5" s="76" t="s">
        <v>87</v>
      </c>
      <c r="D5" s="108" t="str">
        <f>IF(COUNTIF(เก็บข้อมูลHRD!$B$7:$B$1962,B5),"ได้รับการพัฒนาแล้ว",IF(B5="","ป้อนรายชื่อบุคลากรเพิ่ม(ถ้ามี)","ยังไม่ได้รับการพัฒนา"))</f>
        <v>ได้รับการพัฒนาแล้ว</v>
      </c>
    </row>
    <row r="6" spans="1:4">
      <c r="A6" s="107">
        <v>2</v>
      </c>
      <c r="B6" s="130" t="s">
        <v>85</v>
      </c>
      <c r="C6" s="76" t="s">
        <v>86</v>
      </c>
      <c r="D6" s="108" t="str">
        <f>IF(COUNTIF(เก็บข้อมูลHRD!$B$7:$B$1962,B6),"ได้รับการพัฒนาแล้ว",IF(B6="","ป้อนรายชื่อบุคลากรเพิ่ม(ถ้ามี)","ยังไม่ได้รับการพัฒนา"))</f>
        <v>ได้รับการพัฒนาแล้ว</v>
      </c>
    </row>
    <row r="7" spans="1:4">
      <c r="A7" s="107">
        <v>3</v>
      </c>
      <c r="B7" s="130" t="s">
        <v>80</v>
      </c>
      <c r="C7" s="76" t="s">
        <v>81</v>
      </c>
      <c r="D7" s="108" t="str">
        <f>IF(COUNTIF(เก็บข้อมูลHRD!$B$7:$B$1962,B7),"ได้รับการพัฒนาแล้ว",IF(B7="","ป้อนรายชื่อบุคลากรเพิ่ม(ถ้ามี)","ยังไม่ได้รับการพัฒนา"))</f>
        <v>ได้รับการพัฒนาแล้ว</v>
      </c>
    </row>
    <row r="8" spans="1:4">
      <c r="A8" s="107">
        <v>4</v>
      </c>
      <c r="B8" s="79" t="s">
        <v>98</v>
      </c>
      <c r="C8" s="76" t="s">
        <v>99</v>
      </c>
      <c r="D8" s="108" t="str">
        <f>IF(COUNTIF(เก็บข้อมูลHRD!$B$7:$B$1962,B8),"ได้รับการพัฒนาแล้ว",IF(B8="","ป้อนรายชื่อบุคลากรเพิ่ม(ถ้ามี)","ยังไม่ได้รับการพัฒนา"))</f>
        <v>ได้รับการพัฒนาแล้ว</v>
      </c>
    </row>
    <row r="9" spans="1:4">
      <c r="A9" s="107">
        <v>5</v>
      </c>
      <c r="B9" s="79" t="s">
        <v>118</v>
      </c>
      <c r="C9" s="76" t="s">
        <v>81</v>
      </c>
      <c r="D9" s="108" t="str">
        <f>IF(COUNTIF(เก็บข้อมูลHRD!$B$7:$B$1962,B9),"ได้รับการพัฒนาแล้ว",IF(B9="","ป้อนรายชื่อบุคลากรเพิ่ม(ถ้ามี)","ยังไม่ได้รับการพัฒนา"))</f>
        <v>ได้รับการพัฒนาแล้ว</v>
      </c>
    </row>
    <row r="10" spans="1:4">
      <c r="A10" s="107">
        <v>6</v>
      </c>
      <c r="B10" s="79" t="s">
        <v>83</v>
      </c>
      <c r="C10" s="76" t="s">
        <v>87</v>
      </c>
      <c r="D10" s="108" t="str">
        <f>IF(COUNTIF(เก็บข้อมูลHRD!$B$7:$B$1962,B10),"ได้รับการพัฒนาแล้ว",IF(B10="","ป้อนรายชื่อบุคลากรเพิ่ม(ถ้ามี)","ยังไม่ได้รับการพัฒนา"))</f>
        <v>ได้รับการพัฒนาแล้ว</v>
      </c>
    </row>
    <row r="11" spans="1:4">
      <c r="A11" s="107">
        <v>7</v>
      </c>
      <c r="B11" s="79" t="s">
        <v>97</v>
      </c>
      <c r="C11" s="76" t="s">
        <v>87</v>
      </c>
      <c r="D11" s="108" t="str">
        <f>IF(COUNTIF(เก็บข้อมูลHRD!$B$7:$B$1962,B11),"ได้รับการพัฒนาแล้ว",IF(B11="","ป้อนรายชื่อบุคลากรเพิ่ม(ถ้ามี)","ยังไม่ได้รับการพัฒนา"))</f>
        <v>ได้รับการพัฒนาแล้ว</v>
      </c>
    </row>
    <row r="12" spans="1:4">
      <c r="A12" s="107">
        <v>8</v>
      </c>
      <c r="B12" s="79" t="s">
        <v>88</v>
      </c>
      <c r="C12" s="76" t="s">
        <v>89</v>
      </c>
      <c r="D12" s="108" t="str">
        <f>IF(COUNTIF(เก็บข้อมูลHRD!$B$7:$B$1962,B12),"ได้รับการพัฒนาแล้ว",IF(B12="","ป้อนรายชื่อบุคลากรเพิ่ม(ถ้ามี)","ยังไม่ได้รับการพัฒนา"))</f>
        <v>ได้รับการพัฒนาแล้ว</v>
      </c>
    </row>
    <row r="13" spans="1:4">
      <c r="A13" s="107">
        <v>9</v>
      </c>
      <c r="B13" s="79" t="s">
        <v>100</v>
      </c>
      <c r="C13" s="76" t="s">
        <v>101</v>
      </c>
      <c r="D13" s="108" t="str">
        <f>IF(COUNTIF(เก็บข้อมูลHRD!$B$7:$B$1962,B13),"ได้รับการพัฒนาแล้ว",IF(B13="","ป้อนรายชื่อบุคลากรเพิ่ม(ถ้ามี)","ยังไม่ได้รับการพัฒนา"))</f>
        <v>ได้รับการพัฒนาแล้ว</v>
      </c>
    </row>
    <row r="14" spans="1:4">
      <c r="A14" s="107">
        <v>10</v>
      </c>
      <c r="B14" s="79" t="s">
        <v>119</v>
      </c>
      <c r="C14" s="76" t="s">
        <v>101</v>
      </c>
      <c r="D14" s="108" t="str">
        <f>IF(COUNTIF(เก็บข้อมูลHRD!$B$7:$B$1962,B14),"ได้รับการพัฒนาแล้ว",IF(B14="","ป้อนรายชื่อบุคลากรเพิ่ม(ถ้ามี)","ยังไม่ได้รับการพัฒนา"))</f>
        <v>ได้รับการพัฒนาแล้ว</v>
      </c>
    </row>
    <row r="15" spans="1:4">
      <c r="A15" s="107">
        <v>11</v>
      </c>
      <c r="B15" s="131" t="s">
        <v>103</v>
      </c>
      <c r="C15" s="76" t="s">
        <v>104</v>
      </c>
      <c r="D15" s="108" t="str">
        <f>IF(COUNTIF(เก็บข้อมูลHRD!$B$7:$B$1962,B15),"ได้รับการพัฒนาแล้ว",IF(B15="","ป้อนรายชื่อบุคลากรเพิ่ม(ถ้ามี)","ยังไม่ได้รับการพัฒนา"))</f>
        <v>ได้รับการพัฒนาแล้ว</v>
      </c>
    </row>
    <row r="16" spans="1:4">
      <c r="A16" s="107">
        <v>12</v>
      </c>
      <c r="B16" s="131" t="s">
        <v>105</v>
      </c>
      <c r="C16" s="76" t="s">
        <v>106</v>
      </c>
      <c r="D16" s="108" t="str">
        <f>IF(COUNTIF(เก็บข้อมูลHRD!$B$7:$B$1962,B16),"ได้รับการพัฒนาแล้ว",IF(B16="","ป้อนรายชื่อบุคลากรเพิ่ม(ถ้ามี)","ยังไม่ได้รับการพัฒนา"))</f>
        <v>ได้รับการพัฒนาแล้ว</v>
      </c>
    </row>
    <row r="17" spans="1:4">
      <c r="A17" s="107">
        <v>13</v>
      </c>
      <c r="B17" s="131" t="s">
        <v>120</v>
      </c>
      <c r="C17" s="76" t="s">
        <v>104</v>
      </c>
      <c r="D17" s="108" t="str">
        <f>IF(COUNTIF(เก็บข้อมูลHRD!$B$7:$B$1962,B17),"ได้รับการพัฒนาแล้ว",IF(B17="","ป้อนรายชื่อบุคลากรเพิ่ม(ถ้ามี)","ยังไม่ได้รับการพัฒนา"))</f>
        <v>ได้รับการพัฒนาแล้ว</v>
      </c>
    </row>
    <row r="18" spans="1:4">
      <c r="A18" s="107">
        <v>14</v>
      </c>
      <c r="B18" s="79" t="s">
        <v>107</v>
      </c>
      <c r="C18" s="76" t="s">
        <v>108</v>
      </c>
      <c r="D18" s="108" t="str">
        <f>IF(COUNTIF(เก็บข้อมูลHRD!$B$7:$B$1962,B18),"ได้รับการพัฒนาแล้ว",IF(B18="","ป้อนรายชื่อบุคลากรเพิ่ม(ถ้ามี)","ยังไม่ได้รับการพัฒนา"))</f>
        <v>ได้รับการพัฒนาแล้ว</v>
      </c>
    </row>
    <row r="19" spans="1:4">
      <c r="A19" s="107">
        <v>15</v>
      </c>
      <c r="B19" s="79" t="s">
        <v>110</v>
      </c>
      <c r="C19" s="76" t="s">
        <v>96</v>
      </c>
      <c r="D19" s="108" t="str">
        <f>IF(COUNTIF(เก็บข้อมูลHRD!$B$7:$B$1962,B19),"ได้รับการพัฒนาแล้ว",IF(B19="","ป้อนรายชื่อบุคลากรเพิ่ม(ถ้ามี)","ยังไม่ได้รับการพัฒนา"))</f>
        <v>ได้รับการพัฒนาแล้ว</v>
      </c>
    </row>
    <row r="20" spans="1:4">
      <c r="A20" s="107">
        <v>16</v>
      </c>
      <c r="B20" s="134" t="s">
        <v>90</v>
      </c>
      <c r="C20" s="76" t="s">
        <v>91</v>
      </c>
      <c r="D20" s="108" t="str">
        <f>IF(COUNTIF(เก็บข้อมูลHRD!$B$7:$B$1962,B20),"ได้รับการพัฒนาแล้ว",IF(B20="","ป้อนรายชื่อบุคลากรเพิ่ม(ถ้ามี)","ยังไม่ได้รับการพัฒนา"))</f>
        <v>ได้รับการพัฒนาแล้ว</v>
      </c>
    </row>
    <row r="21" spans="1:4">
      <c r="A21" s="107">
        <v>17</v>
      </c>
      <c r="B21" s="131" t="s">
        <v>92</v>
      </c>
      <c r="C21" s="76" t="s">
        <v>93</v>
      </c>
      <c r="D21" s="108" t="str">
        <f>IF(COUNTIF(เก็บข้อมูลHRD!$B$7:$B$1962,B21),"ได้รับการพัฒนาแล้ว",IF(B21="","ป้อนรายชื่อบุคลากรเพิ่ม(ถ้ามี)","ยังไม่ได้รับการพัฒนา"))</f>
        <v>ได้รับการพัฒนาแล้ว</v>
      </c>
    </row>
    <row r="22" spans="1:4">
      <c r="A22" s="107">
        <v>18</v>
      </c>
      <c r="B22" s="131" t="s">
        <v>121</v>
      </c>
      <c r="C22" s="76" t="s">
        <v>93</v>
      </c>
      <c r="D22" s="108" t="str">
        <f>IF(COUNTIF(เก็บข้อมูลHRD!$B$7:$B$1962,B22),"ได้รับการพัฒนาแล้ว",IF(B22="","ป้อนรายชื่อบุคลากรเพิ่ม(ถ้ามี)","ยังไม่ได้รับการพัฒนา"))</f>
        <v>ได้รับการพัฒนาแล้ว</v>
      </c>
    </row>
    <row r="23" spans="1:4">
      <c r="A23" s="107">
        <v>19</v>
      </c>
      <c r="B23" s="131" t="s">
        <v>95</v>
      </c>
      <c r="C23" s="76" t="s">
        <v>96</v>
      </c>
      <c r="D23" s="108" t="str">
        <f>IF(COUNTIF(เก็บข้อมูลHRD!$B$7:$B$1962,B23),"ได้รับการพัฒนาแล้ว",IF(B23="","ป้อนรายชื่อบุคลากรเพิ่ม(ถ้ามี)","ยังไม่ได้รับการพัฒนา"))</f>
        <v>ได้รับการพัฒนาแล้ว</v>
      </c>
    </row>
    <row r="24" spans="1:4">
      <c r="A24" s="107">
        <v>20</v>
      </c>
      <c r="B24" s="131" t="s">
        <v>111</v>
      </c>
      <c r="C24" s="76" t="s">
        <v>78</v>
      </c>
      <c r="D24" s="108" t="str">
        <f>IF(COUNTIF(เก็บข้อมูลHRD!$B$7:$B$1962,B24),"ได้รับการพัฒนาแล้ว",IF(B24="","ป้อนรายชื่อบุคลากรเพิ่ม(ถ้ามี)","ยังไม่ได้รับการพัฒนา"))</f>
        <v>ได้รับการพัฒนาแล้ว</v>
      </c>
    </row>
    <row r="25" spans="1:4">
      <c r="A25" s="107">
        <v>21</v>
      </c>
      <c r="B25" s="79" t="s">
        <v>114</v>
      </c>
      <c r="C25" s="76" t="s">
        <v>78</v>
      </c>
      <c r="D25" s="108" t="str">
        <f>IF(COUNTIF(เก็บข้อมูลHRD!$B$7:$B$1962,B25),"ได้รับการพัฒนาแล้ว",IF(B25="","ป้อนรายชื่อบุคลากรเพิ่ม(ถ้ามี)","ยังไม่ได้รับการพัฒนา"))</f>
        <v>ได้รับการพัฒนาแล้ว</v>
      </c>
    </row>
    <row r="26" spans="1:4">
      <c r="A26" s="107">
        <v>22</v>
      </c>
      <c r="B26" s="79" t="s">
        <v>112</v>
      </c>
      <c r="C26" s="76" t="s">
        <v>78</v>
      </c>
      <c r="D26" s="108" t="str">
        <f>IF(COUNTIF(เก็บข้อมูลHRD!$B$7:$B$1962,B26),"ได้รับการพัฒนาแล้ว",IF(B26="","ป้อนรายชื่อบุคลากรเพิ่ม(ถ้ามี)","ยังไม่ได้รับการพัฒนา"))</f>
        <v>ได้รับการพัฒนาแล้ว</v>
      </c>
    </row>
    <row r="27" spans="1:4">
      <c r="A27" s="107">
        <v>23</v>
      </c>
      <c r="B27" s="79" t="s">
        <v>94</v>
      </c>
      <c r="C27" s="76" t="s">
        <v>78</v>
      </c>
      <c r="D27" s="108" t="str">
        <f>IF(COUNTIF(เก็บข้อมูลHRD!$B$7:$B$1962,B27),"ได้รับการพัฒนาแล้ว",IF(B27="","ป้อนรายชื่อบุคลากรเพิ่ม(ถ้ามี)","ยังไม่ได้รับการพัฒนา"))</f>
        <v>ได้รับการพัฒนาแล้ว</v>
      </c>
    </row>
    <row r="28" spans="1:4">
      <c r="A28" s="107">
        <v>24</v>
      </c>
      <c r="B28" s="79" t="s">
        <v>84</v>
      </c>
      <c r="C28" s="76" t="s">
        <v>78</v>
      </c>
      <c r="D28" s="108" t="str">
        <f>IF(COUNTIF(เก็บข้อมูลHRD!$B$7:$B$1962,B28),"ได้รับการพัฒนาแล้ว",IF(B28="","ป้อนรายชื่อบุคลากรเพิ่ม(ถ้ามี)","ยังไม่ได้รับการพัฒนา"))</f>
        <v>ได้รับการพัฒนาแล้ว</v>
      </c>
    </row>
    <row r="29" spans="1:4">
      <c r="A29" s="107">
        <v>25</v>
      </c>
      <c r="B29" s="79" t="s">
        <v>116</v>
      </c>
      <c r="C29" s="76" t="s">
        <v>78</v>
      </c>
      <c r="D29" s="108" t="str">
        <f>IF(COUNTIF(เก็บข้อมูลHRD!$B$7:$B$1962,B29),"ได้รับการพัฒนาแล้ว",IF(B29="","ป้อนรายชื่อบุคลากรเพิ่ม(ถ้ามี)","ยังไม่ได้รับการพัฒนา"))</f>
        <v>ได้รับการพัฒนาแล้ว</v>
      </c>
    </row>
    <row r="30" spans="1:4">
      <c r="A30" s="107">
        <v>26</v>
      </c>
      <c r="B30" s="79" t="s">
        <v>113</v>
      </c>
      <c r="C30" s="76" t="s">
        <v>78</v>
      </c>
      <c r="D30" s="108" t="str">
        <f>IF(COUNTIF(เก็บข้อมูลHRD!$B$7:$B$1962,B30),"ได้รับการพัฒนาแล้ว",IF(B30="","ป้อนรายชื่อบุคลากรเพิ่ม(ถ้ามี)","ยังไม่ได้รับการพัฒนา"))</f>
        <v>ได้รับการพัฒนาแล้ว</v>
      </c>
    </row>
    <row r="31" spans="1:4">
      <c r="A31" s="107">
        <v>27</v>
      </c>
      <c r="B31" s="198" t="s">
        <v>122</v>
      </c>
      <c r="C31" s="199" t="s">
        <v>78</v>
      </c>
      <c r="D31" s="108" t="str">
        <f>IF(COUNTIF(เก็บข้อมูลHRD!$B$7:$B$1962,B31),"ได้รับการพัฒนาแล้ว",IF(B31="","ป้อนรายชื่อบุคลากรเพิ่ม(ถ้ามี)","ยังไม่ได้รับการพัฒนา"))</f>
        <v>ได้รับการพัฒนาแล้ว</v>
      </c>
    </row>
    <row r="32" spans="1:4">
      <c r="A32" s="107">
        <v>28</v>
      </c>
      <c r="B32" s="198" t="s">
        <v>115</v>
      </c>
      <c r="C32" s="199" t="s">
        <v>123</v>
      </c>
      <c r="D32" s="108" t="str">
        <f>IF(COUNTIF(เก็บข้อมูลHRD!$B$7:$B$1962,B32),"ได้รับการพัฒนาแล้ว",IF(B32="","ป้อนรายชื่อบุคลากรเพิ่ม(ถ้ามี)","ยังไม่ได้รับการพัฒนา"))</f>
        <v>ได้รับการพัฒนาแล้ว</v>
      </c>
    </row>
  </sheetData>
  <sheetProtection selectLockedCells="1"/>
  <autoFilter ref="A4:D4" xr:uid="{00000000-0009-0000-0000-000002000000}"/>
  <mergeCells count="3">
    <mergeCell ref="A3:D3"/>
    <mergeCell ref="A1:D1"/>
    <mergeCell ref="A2:D2"/>
  </mergeCells>
  <phoneticPr fontId="11" type="noConversion"/>
  <conditionalFormatting sqref="D4:D1048576">
    <cfRule type="containsText" dxfId="2" priority="1" operator="containsText" text="ยังไม่ได้รับการพัฒนา">
      <formula>NOT(ISERROR(SEARCH("ยังไม่ได้รับการพัฒนา",D4)))</formula>
    </cfRule>
    <cfRule type="containsText" dxfId="1" priority="2" operator="containsText" text="ยังไม่ได้รับการพัฒนา&#10;ทั้งปีงบประมาณ">
      <formula>NOT(ISERROR(SEARCH("ยังไม่ได้รับการพัฒนา
ทั้งปีงบประมาณ",D4)))</formula>
    </cfRule>
    <cfRule type="containsText" dxfId="0" priority="3" operator="containsText" text="ได้รับการพัฒนาแล้ว">
      <formula>NOT(ISERROR(SEARCH("ได้รับการพัฒนาแล้ว",D4)))</formula>
    </cfRule>
  </conditionalFormatting>
  <pageMargins left="0.11811023622047245" right="0.11811023622047245" top="0.15748031496062992" bottom="0.15748031496062992" header="0.11811023622047245" footer="0.11811023622047245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3</vt:i4>
      </vt:variant>
      <vt:variant>
        <vt:lpstr>ช่วงที่มีชื่อ</vt:lpstr>
      </vt:variant>
      <vt:variant>
        <vt:i4>3</vt:i4>
      </vt:variant>
    </vt:vector>
  </HeadingPairs>
  <TitlesOfParts>
    <vt:vector size="6" baseType="lpstr">
      <vt:lpstr>เก็บข้อมูลHRD</vt:lpstr>
      <vt:lpstr>สรุปผลHRD</vt:lpstr>
      <vt:lpstr>ตรวจสอบชื่อผู้ยังไม่ได้รับพัฒนา</vt:lpstr>
      <vt:lpstr>เก็บข้อมูลHRD!Print_Area</vt:lpstr>
      <vt:lpstr>สรุปผลHRD!Print_Area</vt:lpstr>
      <vt:lpstr>เก็บข้อมูลHRD!Print_Titles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Lookmhee Suwichaya</dc:creator>
  <cp:lastModifiedBy>BB</cp:lastModifiedBy>
  <cp:lastPrinted>2023-09-26T10:43:56Z</cp:lastPrinted>
  <dcterms:created xsi:type="dcterms:W3CDTF">2019-10-21T02:57:05Z</dcterms:created>
  <dcterms:modified xsi:type="dcterms:W3CDTF">2024-07-17T09:45:58Z</dcterms:modified>
</cp:coreProperties>
</file>